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50" tabRatio="520"/>
  </bookViews>
  <sheets>
    <sheet name="绩效目标总 (分解)" sheetId="6" r:id="rId1"/>
  </sheets>
  <definedNames>
    <definedName name="_xlnm._FilterDatabase" localSheetId="0" hidden="1">'绩效目标总 (分解)'!#REF!</definedName>
    <definedName name="_xlnm.Print_Titles" localSheetId="0">'绩效目标总 (分解)'!$A:$A,'绩效目标总 (分解)'!$3:$7</definedName>
  </definedNames>
  <calcPr calcId="144525"/>
</workbook>
</file>

<file path=xl/sharedStrings.xml><?xml version="1.0" encoding="utf-8"?>
<sst xmlns="http://schemas.openxmlformats.org/spreadsheetml/2006/main" count="171">
  <si>
    <t>设区市</t>
  </si>
  <si>
    <t>资金情况</t>
  </si>
  <si>
    <t>农田水利建设及维修养护</t>
  </si>
  <si>
    <t>中小河流治理</t>
  </si>
  <si>
    <t>中小河流治理重点县</t>
  </si>
  <si>
    <t>公益性水利工程维修养护</t>
  </si>
  <si>
    <t>山洪灾害防治</t>
  </si>
  <si>
    <t>水土保持</t>
  </si>
  <si>
    <t>水系连通</t>
  </si>
  <si>
    <t>国家水资源监控能力建设</t>
  </si>
  <si>
    <t>河长制</t>
  </si>
  <si>
    <t>各项目共性指标</t>
  </si>
  <si>
    <t>年度金额（万元）</t>
  </si>
  <si>
    <t xml:space="preserve">      其中：中央财政补助（万元）</t>
  </si>
  <si>
    <t xml:space="preserve">            地方财政资金（万元）</t>
  </si>
  <si>
    <t xml:space="preserve">            其 他 资 金（万元）</t>
  </si>
  <si>
    <t xml:space="preserve">            中央财政资金</t>
  </si>
  <si>
    <t>其他渠道资金</t>
  </si>
  <si>
    <t>数量指标</t>
  </si>
  <si>
    <t>经济效益
指标</t>
  </si>
  <si>
    <t>生态效益
指标</t>
  </si>
  <si>
    <t>社会效益
指标</t>
  </si>
  <si>
    <t xml:space="preserve">            地方财政资金</t>
  </si>
  <si>
    <t>质量指标</t>
  </si>
  <si>
    <t>时效指标</t>
  </si>
  <si>
    <t>成本指标</t>
  </si>
  <si>
    <t>可持续影响指标</t>
  </si>
  <si>
    <t>服务对象满意度指标</t>
  </si>
  <si>
    <t>1.各渠道资金发展高效节水灌溉面积</t>
  </si>
  <si>
    <t>其中：水利发展资金支持发展高效节水灌溉面积</t>
  </si>
  <si>
    <t>2.新建、改造灌溉渠系长度</t>
  </si>
  <si>
    <t>17.新增农业综合水价改革面积</t>
  </si>
  <si>
    <t>18.农田水利设施维修养护面积</t>
  </si>
  <si>
    <t>1.新增、恢复灌溉面积</t>
  </si>
  <si>
    <t>2.改善灌溉面积</t>
  </si>
  <si>
    <t>3.新增粮食综合生产能力</t>
  </si>
  <si>
    <t>1.新增年节水能力</t>
  </si>
  <si>
    <t>5.治理中小河流长度</t>
  </si>
  <si>
    <t>1.中小河流治理保护人口数量</t>
  </si>
  <si>
    <t>6.中小河流重点县综合整治河流长度</t>
  </si>
  <si>
    <t>19.公益性水利设施维修养护（水库工程）</t>
  </si>
  <si>
    <t>20.公益性水利设施维修养护（水闸工程）</t>
  </si>
  <si>
    <t>21.公益性水利设施维修养护（堤防工程）</t>
  </si>
  <si>
    <t>23.公益性水利设施维修养护（泵站工程）</t>
  </si>
  <si>
    <t>9.实施山洪灾害防治的县数</t>
  </si>
  <si>
    <t>10.实施农村基层防汛预报预警体系建设的县数</t>
  </si>
  <si>
    <t>3.山洪灾害防治保护人口数量</t>
  </si>
  <si>
    <t>12.水土流失综合治理面积</t>
  </si>
  <si>
    <t>13.治理崩岗</t>
  </si>
  <si>
    <t>15.实施河湖水系连通项目</t>
  </si>
  <si>
    <t>16.完成国家水资源监控能力建设</t>
  </si>
  <si>
    <t>1.截至2019年6月底，完工项目初步验收率</t>
  </si>
  <si>
    <t>2.工程验收合格率</t>
  </si>
  <si>
    <t>3.已建工程是否存在质量问题</t>
  </si>
  <si>
    <t>1.截至2018年底，投资完成比例</t>
  </si>
  <si>
    <t>2.截至2019年6月底，投资完成比例</t>
  </si>
  <si>
    <t>单价是否控制在批复概算单价内</t>
  </si>
  <si>
    <t>1.已建工程是否良性运行</t>
  </si>
  <si>
    <t>2.工程是否达到设计使用年限</t>
  </si>
  <si>
    <t>受益群众满意度</t>
  </si>
  <si>
    <t>万元</t>
  </si>
  <si>
    <t>万亩</t>
  </si>
  <si>
    <t>公里</t>
  </si>
  <si>
    <t>万公斤</t>
  </si>
  <si>
    <t>万立方米</t>
  </si>
  <si>
    <t>万人</t>
  </si>
  <si>
    <t>座</t>
  </si>
  <si>
    <t>个</t>
  </si>
  <si>
    <t>平方公里</t>
  </si>
  <si>
    <t>是/否</t>
  </si>
  <si>
    <t>百分比</t>
  </si>
  <si>
    <t>合计</t>
  </si>
  <si>
    <t>是</t>
  </si>
  <si>
    <t>否</t>
  </si>
  <si>
    <t>省本级</t>
  </si>
  <si>
    <t>福州</t>
  </si>
  <si>
    <t>市本级</t>
  </si>
  <si>
    <t>鼓楼</t>
  </si>
  <si>
    <t>台江</t>
  </si>
  <si>
    <t>高新区</t>
  </si>
  <si>
    <t>仓山</t>
  </si>
  <si>
    <t>晋安</t>
  </si>
  <si>
    <t>马尾</t>
  </si>
  <si>
    <t>福清</t>
  </si>
  <si>
    <t>长乐</t>
  </si>
  <si>
    <t>闽侯</t>
  </si>
  <si>
    <t>连江</t>
  </si>
  <si>
    <t>闽清</t>
  </si>
  <si>
    <t>罗源</t>
  </si>
  <si>
    <t>永泰</t>
  </si>
  <si>
    <t>厦门</t>
  </si>
  <si>
    <t>同安区</t>
  </si>
  <si>
    <t>翔安区</t>
  </si>
  <si>
    <t>宁德</t>
  </si>
  <si>
    <t>蕉城区</t>
  </si>
  <si>
    <t>福鼎市</t>
  </si>
  <si>
    <t>福安市</t>
  </si>
  <si>
    <t>霞浦县</t>
  </si>
  <si>
    <t>古田县</t>
  </si>
  <si>
    <t>屏南县</t>
  </si>
  <si>
    <t>周宁县</t>
  </si>
  <si>
    <t>寿宁县</t>
  </si>
  <si>
    <t>柘荣县</t>
  </si>
  <si>
    <t>莆田</t>
  </si>
  <si>
    <t>仙游</t>
  </si>
  <si>
    <t>荔城</t>
  </si>
  <si>
    <t xml:space="preserve"> </t>
  </si>
  <si>
    <t>城厢</t>
  </si>
  <si>
    <t>涵江</t>
  </si>
  <si>
    <t>秀屿</t>
  </si>
  <si>
    <t>泉州</t>
  </si>
  <si>
    <t>鲤城</t>
  </si>
  <si>
    <t>丰泽</t>
  </si>
  <si>
    <t>洛江</t>
  </si>
  <si>
    <t>泉港</t>
  </si>
  <si>
    <t>晋江</t>
  </si>
  <si>
    <t>南安</t>
  </si>
  <si>
    <t>石狮</t>
  </si>
  <si>
    <t>惠安</t>
  </si>
  <si>
    <t>安溪</t>
  </si>
  <si>
    <t>德化</t>
  </si>
  <si>
    <t>永春</t>
  </si>
  <si>
    <t>台投</t>
  </si>
  <si>
    <t>漳州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</si>
  <si>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</si>
  <si>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</si>
  <si>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</si>
  <si>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</si>
  <si>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</si>
  <si>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</si>
  <si>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</si>
  <si>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</si>
  <si>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</si>
  <si>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</si>
  <si>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</si>
  <si>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常山</t>
  </si>
  <si>
    <t>古雷开发区</t>
  </si>
  <si>
    <t>台商投资区</t>
  </si>
  <si>
    <t>龙岩</t>
  </si>
  <si>
    <t>新罗</t>
  </si>
  <si>
    <t>漳平</t>
  </si>
  <si>
    <t>永定</t>
  </si>
  <si>
    <t>上杭</t>
  </si>
  <si>
    <t>武平</t>
  </si>
  <si>
    <t>长汀</t>
  </si>
  <si>
    <t>连城</t>
  </si>
  <si>
    <t>三明</t>
  </si>
  <si>
    <t>三元</t>
  </si>
  <si>
    <t>梅列</t>
  </si>
  <si>
    <t>永安</t>
  </si>
  <si>
    <t>清流</t>
  </si>
  <si>
    <t>宁化</t>
  </si>
  <si>
    <t>建宁</t>
  </si>
  <si>
    <t>泰宁</t>
  </si>
  <si>
    <t>明溪</t>
  </si>
  <si>
    <t>将乐</t>
  </si>
  <si>
    <t>沙县</t>
  </si>
  <si>
    <t>尤溪</t>
  </si>
  <si>
    <t>大田</t>
  </si>
  <si>
    <t>南平</t>
  </si>
  <si>
    <t>延平区</t>
  </si>
  <si>
    <t>建阳区</t>
  </si>
  <si>
    <t>邵武市</t>
  </si>
  <si>
    <t>武夷山市</t>
  </si>
  <si>
    <t>建瓯市</t>
  </si>
  <si>
    <t>顺昌县</t>
  </si>
  <si>
    <t>浦城县</t>
  </si>
  <si>
    <t>光泽县</t>
  </si>
  <si>
    <t>松溪</t>
  </si>
  <si>
    <t>政和</t>
  </si>
  <si>
    <t>平潭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</si>
</sst>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.00_ "/>
    <numFmt numFmtId="178" formatCode="0.0"/>
    <numFmt numFmtId="179" formatCode="0.0_);[Red]\(0.0\)"/>
    <numFmt numFmtId="180" formatCode="0.00_);[Red]\(0.00\)"/>
    <numFmt numFmtId="181" formatCode="0.0_ "/>
    <numFmt numFmtId="182" formatCode="0_ "/>
    <numFmt numFmtId="183" formatCode="0.000_);[Red]\(0.000\)"/>
    <numFmt numFmtId="184" formatCode="0.0000_);[Red]\(0.0000\)"/>
  </numFmts>
  <fonts count="29"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0" fillId="0" borderId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Protection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>
      <alignment vertical="center"/>
    </xf>
    <xf numFmtId="0" fontId="1" fillId="0" borderId="0" xfId="49" applyFont="1" applyFill="1" applyAlignment="1">
      <alignment vertical="center" wrapText="1"/>
    </xf>
    <xf numFmtId="0" fontId="1" fillId="0" borderId="0" xfId="49" applyFont="1" applyFill="1" applyAlignment="1">
      <alignment horizontal="center" vertical="center" wrapText="1"/>
    </xf>
    <xf numFmtId="0" fontId="0" fillId="0" borderId="0" xfId="49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49" applyFont="1" applyFill="1" applyBorder="1" applyAlignment="1">
      <alignment vertical="center" wrapText="1"/>
    </xf>
    <xf numFmtId="177" fontId="0" fillId="0" borderId="0" xfId="49" applyNumberFormat="1" applyFont="1" applyFill="1" applyAlignment="1">
      <alignment vertical="center" wrapText="1"/>
    </xf>
    <xf numFmtId="176" fontId="0" fillId="0" borderId="0" xfId="49" applyNumberFormat="1" applyFont="1" applyFill="1" applyAlignment="1">
      <alignment vertical="center" wrapText="1"/>
    </xf>
    <xf numFmtId="0" fontId="0" fillId="0" borderId="0" xfId="49" applyFont="1" applyFill="1" applyAlignment="1">
      <alignment vertical="center" wrapText="1"/>
    </xf>
    <xf numFmtId="0" fontId="2" fillId="0" borderId="0" xfId="49" applyFont="1" applyFill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4" fillId="0" borderId="2" xfId="23" applyFont="1" applyFill="1" applyBorder="1" applyAlignment="1">
      <alignment horizontal="left" vertical="center"/>
    </xf>
    <xf numFmtId="0" fontId="1" fillId="0" borderId="2" xfId="53" applyFont="1" applyFill="1" applyBorder="1" applyAlignment="1">
      <alignment horizontal="center" vertical="center" shrinkToFit="1"/>
    </xf>
    <xf numFmtId="178" fontId="1" fillId="0" borderId="2" xfId="49" applyNumberFormat="1" applyFont="1" applyFill="1" applyBorder="1" applyAlignment="1">
      <alignment horizontal="center" vertical="center" wrapText="1"/>
    </xf>
    <xf numFmtId="2" fontId="1" fillId="0" borderId="2" xfId="49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9" fontId="1" fillId="0" borderId="2" xfId="49" applyNumberFormat="1" applyFont="1" applyFill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179" fontId="0" fillId="0" borderId="2" xfId="49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80" fontId="0" fillId="0" borderId="2" xfId="49" applyNumberFormat="1" applyFont="1" applyFill="1" applyBorder="1" applyAlignment="1">
      <alignment horizontal="center" vertical="center" wrapText="1"/>
    </xf>
    <xf numFmtId="180" fontId="0" fillId="0" borderId="2" xfId="53" applyNumberFormat="1" applyFont="1" applyFill="1" applyBorder="1" applyAlignment="1">
      <alignment horizontal="center" vertical="center" wrapText="1"/>
    </xf>
    <xf numFmtId="180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80" fontId="1" fillId="0" borderId="2" xfId="49" applyNumberFormat="1" applyFont="1" applyFill="1" applyBorder="1" applyAlignment="1">
      <alignment horizontal="center" vertical="center" wrapText="1"/>
    </xf>
    <xf numFmtId="181" fontId="1" fillId="0" borderId="2" xfId="0" applyNumberFormat="1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182" fontId="1" fillId="0" borderId="2" xfId="0" applyNumberFormat="1" applyFont="1" applyFill="1" applyBorder="1" applyAlignment="1">
      <alignment horizontal="center" vertical="center"/>
    </xf>
    <xf numFmtId="180" fontId="1" fillId="0" borderId="2" xfId="53" applyNumberFormat="1" applyFont="1" applyFill="1" applyBorder="1" applyAlignment="1">
      <alignment horizontal="center" vertical="center" wrapText="1"/>
    </xf>
    <xf numFmtId="181" fontId="5" fillId="0" borderId="3" xfId="0" applyNumberFormat="1" applyFont="1" applyBorder="1" applyAlignment="1">
      <alignment horizontal="center" vertical="center"/>
    </xf>
    <xf numFmtId="181" fontId="5" fillId="0" borderId="3" xfId="0" applyNumberFormat="1" applyFont="1" applyBorder="1" applyAlignment="1">
      <alignment horizontal="center" vertical="center" wrapText="1"/>
    </xf>
    <xf numFmtId="178" fontId="5" fillId="2" borderId="3" xfId="0" applyNumberFormat="1" applyFont="1" applyFill="1" applyBorder="1" applyAlignment="1">
      <alignment horizontal="center" vertical="center" wrapText="1"/>
    </xf>
    <xf numFmtId="17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181" fontId="5" fillId="0" borderId="4" xfId="0" applyNumberFormat="1" applyFont="1" applyBorder="1" applyAlignment="1">
      <alignment horizontal="center" vertical="center"/>
    </xf>
    <xf numFmtId="181" fontId="5" fillId="0" borderId="4" xfId="0" applyNumberFormat="1" applyFont="1" applyBorder="1" applyAlignment="1">
      <alignment horizontal="center" vertical="center" wrapText="1"/>
    </xf>
    <xf numFmtId="178" fontId="5" fillId="2" borderId="4" xfId="0" applyNumberFormat="1" applyFont="1" applyFill="1" applyBorder="1" applyAlignment="1">
      <alignment horizontal="center" vertical="center" wrapText="1"/>
    </xf>
    <xf numFmtId="17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80" fontId="5" fillId="0" borderId="4" xfId="0" applyNumberFormat="1" applyFont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/>
    </xf>
    <xf numFmtId="0" fontId="0" fillId="0" borderId="2" xfId="59" applyFont="1" applyFill="1" applyBorder="1" applyAlignment="1">
      <alignment vertical="center"/>
    </xf>
    <xf numFmtId="183" fontId="0" fillId="0" borderId="2" xfId="49" applyNumberFormat="1" applyFont="1" applyFill="1" applyBorder="1" applyAlignment="1">
      <alignment horizontal="center" vertical="center" wrapText="1"/>
    </xf>
    <xf numFmtId="0" fontId="0" fillId="0" borderId="2" xfId="49" applyFont="1" applyFill="1" applyBorder="1" applyAlignment="1">
      <alignment horizontal="center" vertical="center" wrapText="1"/>
    </xf>
    <xf numFmtId="181" fontId="0" fillId="0" borderId="2" xfId="0" applyNumberFormat="1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 shrinkToFit="1"/>
    </xf>
    <xf numFmtId="1" fontId="1" fillId="0" borderId="2" xfId="49" applyNumberFormat="1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center" vertical="center" wrapText="1"/>
    </xf>
    <xf numFmtId="180" fontId="0" fillId="0" borderId="2" xfId="55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7" fontId="0" fillId="0" borderId="2" xfId="49" applyNumberFormat="1" applyFont="1" applyFill="1" applyBorder="1" applyAlignment="1">
      <alignment horizontal="center" vertical="center" wrapText="1"/>
    </xf>
    <xf numFmtId="177" fontId="0" fillId="0" borderId="2" xfId="53" applyNumberFormat="1" applyFont="1" applyFill="1" applyBorder="1" applyAlignment="1">
      <alignment horizontal="center" vertical="center" wrapText="1"/>
    </xf>
    <xf numFmtId="177" fontId="0" fillId="0" borderId="2" xfId="55" applyNumberFormat="1" applyFont="1" applyFill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0" fillId="0" borderId="2" xfId="59" applyFont="1" applyFill="1" applyBorder="1" applyAlignment="1">
      <alignment horizontal="center" vertical="center"/>
    </xf>
    <xf numFmtId="180" fontId="1" fillId="0" borderId="2" xfId="55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vertical="center" wrapText="1"/>
    </xf>
    <xf numFmtId="0" fontId="1" fillId="0" borderId="2" xfId="49" applyFont="1" applyFill="1" applyBorder="1" applyAlignment="1">
      <alignment vertical="center" wrapText="1"/>
    </xf>
    <xf numFmtId="176" fontId="0" fillId="0" borderId="2" xfId="49" applyNumberFormat="1" applyFont="1" applyFill="1" applyBorder="1" applyAlignment="1">
      <alignment horizontal="center" vertical="center" wrapText="1"/>
    </xf>
    <xf numFmtId="176" fontId="0" fillId="0" borderId="2" xfId="53" applyNumberFormat="1" applyFont="1" applyFill="1" applyBorder="1" applyAlignment="1">
      <alignment horizontal="center" vertical="center" wrapText="1"/>
    </xf>
    <xf numFmtId="176" fontId="0" fillId="0" borderId="2" xfId="55" applyNumberFormat="1" applyFont="1" applyFill="1" applyBorder="1" applyAlignment="1">
      <alignment horizontal="center" vertical="center" wrapText="1"/>
    </xf>
    <xf numFmtId="176" fontId="1" fillId="0" borderId="2" xfId="49" applyNumberFormat="1" applyFont="1" applyFill="1" applyBorder="1" applyAlignment="1">
      <alignment horizontal="center" vertical="center" wrapText="1"/>
    </xf>
    <xf numFmtId="176" fontId="1" fillId="0" borderId="2" xfId="53" applyNumberFormat="1" applyFont="1" applyFill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6" fontId="1" fillId="0" borderId="2" xfId="55" applyNumberFormat="1" applyFont="1" applyFill="1" applyBorder="1" applyAlignment="1">
      <alignment horizontal="center" vertical="center" wrapText="1"/>
    </xf>
    <xf numFmtId="181" fontId="0" fillId="0" borderId="2" xfId="53" applyNumberFormat="1" applyFont="1" applyFill="1" applyBorder="1" applyAlignment="1">
      <alignment horizontal="center" vertical="center" wrapText="1"/>
    </xf>
    <xf numFmtId="0" fontId="3" fillId="0" borderId="0" xfId="49" applyFont="1" applyFill="1" applyBorder="1" applyAlignment="1">
      <alignment horizontal="center" vertical="center" wrapText="1"/>
    </xf>
    <xf numFmtId="176" fontId="0" fillId="0" borderId="2" xfId="12" applyNumberFormat="1" applyFont="1" applyFill="1" applyBorder="1" applyAlignment="1">
      <alignment horizontal="center" vertical="center" wrapText="1"/>
    </xf>
    <xf numFmtId="180" fontId="0" fillId="0" borderId="2" xfId="57" applyNumberFormat="1" applyFont="1" applyFill="1" applyBorder="1" applyAlignment="1">
      <alignment horizontal="center" vertical="center" wrapText="1"/>
    </xf>
    <xf numFmtId="180" fontId="0" fillId="0" borderId="2" xfId="58" applyNumberFormat="1" applyFont="1" applyFill="1" applyBorder="1" applyAlignment="1">
      <alignment horizontal="center" vertical="center" wrapText="1"/>
    </xf>
    <xf numFmtId="184" fontId="5" fillId="0" borderId="4" xfId="0" applyNumberFormat="1" applyFont="1" applyBorder="1" applyAlignment="1">
      <alignment horizontal="center" vertical="center" wrapText="1"/>
    </xf>
    <xf numFmtId="176" fontId="1" fillId="0" borderId="2" xfId="12" applyNumberFormat="1" applyFont="1" applyFill="1" applyBorder="1" applyAlignment="1">
      <alignment horizontal="center" vertical="center" wrapText="1"/>
    </xf>
    <xf numFmtId="180" fontId="1" fillId="0" borderId="2" xfId="57" applyNumberFormat="1" applyFont="1" applyFill="1" applyBorder="1" applyAlignment="1">
      <alignment horizontal="center" vertical="center" wrapText="1"/>
    </xf>
    <xf numFmtId="184" fontId="0" fillId="0" borderId="2" xfId="0" applyNumberFormat="1" applyFont="1" applyFill="1" applyBorder="1" applyAlignment="1">
      <alignment horizontal="center" vertical="center" wrapText="1"/>
    </xf>
    <xf numFmtId="181" fontId="1" fillId="0" borderId="2" xfId="0" applyNumberFormat="1" applyFont="1" applyFill="1" applyBorder="1" applyAlignment="1">
      <alignment horizontal="center" vertical="center"/>
    </xf>
    <xf numFmtId="176" fontId="0" fillId="0" borderId="2" xfId="63" applyNumberFormat="1" applyFont="1" applyFill="1" applyBorder="1" applyAlignment="1">
      <alignment horizontal="center" vertical="center" wrapText="1"/>
    </xf>
    <xf numFmtId="176" fontId="1" fillId="0" borderId="2" xfId="63" applyNumberFormat="1" applyFont="1" applyFill="1" applyBorder="1" applyAlignment="1">
      <alignment horizontal="center" vertical="center" wrapText="1"/>
    </xf>
    <xf numFmtId="9" fontId="1" fillId="0" borderId="2" xfId="53" applyNumberFormat="1" applyFont="1" applyFill="1" applyBorder="1" applyAlignment="1">
      <alignment horizontal="center" vertical="center" shrinkToFit="1"/>
    </xf>
    <xf numFmtId="176" fontId="1" fillId="0" borderId="2" xfId="53" applyNumberFormat="1" applyFont="1" applyFill="1" applyBorder="1" applyAlignment="1">
      <alignment horizontal="center" vertical="center" shrinkToFit="1"/>
    </xf>
    <xf numFmtId="9" fontId="0" fillId="0" borderId="2" xfId="53" applyNumberFormat="1" applyFont="1" applyFill="1" applyBorder="1" applyAlignment="1">
      <alignment horizontal="center" vertical="center" shrinkToFit="1"/>
    </xf>
    <xf numFmtId="176" fontId="0" fillId="0" borderId="2" xfId="53" applyNumberFormat="1" applyFont="1" applyFill="1" applyBorder="1" applyAlignment="1">
      <alignment horizontal="center" vertical="center" shrinkToFit="1"/>
    </xf>
    <xf numFmtId="9" fontId="5" fillId="0" borderId="3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9" fontId="5" fillId="0" borderId="4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9" fontId="0" fillId="0" borderId="2" xfId="49" applyNumberFormat="1" applyFont="1" applyFill="1" applyBorder="1" applyAlignment="1">
      <alignment horizontal="center" vertical="center" wrapText="1"/>
    </xf>
    <xf numFmtId="179" fontId="1" fillId="0" borderId="2" xfId="53" applyNumberFormat="1" applyFont="1" applyFill="1" applyBorder="1" applyAlignment="1">
      <alignment horizontal="center" vertical="center" shrinkToFit="1"/>
    </xf>
    <xf numFmtId="179" fontId="0" fillId="0" borderId="2" xfId="53" applyNumberFormat="1" applyFont="1" applyFill="1" applyBorder="1" applyAlignment="1">
      <alignment horizontal="center" vertical="center" shrinkToFit="1"/>
    </xf>
    <xf numFmtId="179" fontId="5" fillId="0" borderId="3" xfId="0" applyNumberFormat="1" applyFont="1" applyBorder="1" applyAlignment="1">
      <alignment horizontal="center" vertical="center" shrinkToFit="1"/>
    </xf>
    <xf numFmtId="179" fontId="5" fillId="0" borderId="4" xfId="0" applyNumberFormat="1" applyFont="1" applyBorder="1" applyAlignment="1">
      <alignment horizontal="center" vertical="center" shrinkToFit="1"/>
    </xf>
    <xf numFmtId="0" fontId="6" fillId="0" borderId="2" xfId="49" applyFont="1" applyFill="1" applyBorder="1" applyAlignment="1">
      <alignment vertical="center" wrapText="1"/>
    </xf>
    <xf numFmtId="0" fontId="0" fillId="0" borderId="2" xfId="49" applyFont="1" applyFill="1" applyBorder="1" applyAlignment="1">
      <alignment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181" fontId="0" fillId="0" borderId="2" xfId="49" applyNumberFormat="1" applyFont="1" applyFill="1" applyBorder="1" applyAlignment="1">
      <alignment vertical="center" wrapText="1"/>
    </xf>
    <xf numFmtId="181" fontId="0" fillId="0" borderId="2" xfId="0" applyNumberFormat="1" applyFont="1" applyFill="1" applyBorder="1" applyAlignment="1">
      <alignment horizontal="center" vertical="center" wrapText="1"/>
    </xf>
    <xf numFmtId="181" fontId="0" fillId="0" borderId="2" xfId="49" applyNumberFormat="1" applyFont="1" applyFill="1" applyBorder="1" applyAlignment="1">
      <alignment horizontal="center" vertical="center" wrapText="1"/>
    </xf>
    <xf numFmtId="177" fontId="0" fillId="0" borderId="2" xfId="49" applyNumberFormat="1" applyFont="1" applyFill="1" applyBorder="1" applyAlignment="1">
      <alignment vertical="center" wrapText="1"/>
    </xf>
    <xf numFmtId="177" fontId="0" fillId="0" borderId="2" xfId="58" applyNumberFormat="1" applyFont="1" applyFill="1" applyBorder="1" applyAlignment="1">
      <alignment horizontal="center" vertical="center" wrapText="1"/>
    </xf>
    <xf numFmtId="177" fontId="0" fillId="0" borderId="2" xfId="12" applyNumberFormat="1" applyFont="1" applyFill="1" applyBorder="1" applyAlignment="1">
      <alignment horizontal="center" vertical="center" wrapText="1"/>
    </xf>
    <xf numFmtId="177" fontId="0" fillId="0" borderId="2" xfId="57" applyNumberFormat="1" applyFont="1" applyFill="1" applyBorder="1" applyAlignment="1">
      <alignment horizontal="center" vertical="center" wrapText="1"/>
    </xf>
    <xf numFmtId="180" fontId="1" fillId="0" borderId="2" xfId="58" applyNumberFormat="1" applyFont="1" applyFill="1" applyBorder="1" applyAlignment="1">
      <alignment horizontal="center" vertical="center" wrapText="1"/>
    </xf>
    <xf numFmtId="177" fontId="0" fillId="0" borderId="2" xfId="63" applyNumberFormat="1" applyFont="1" applyFill="1" applyBorder="1" applyAlignment="1">
      <alignment horizontal="center" vertical="center" wrapText="1"/>
    </xf>
    <xf numFmtId="0" fontId="0" fillId="0" borderId="2" xfId="53" applyFont="1" applyFill="1" applyBorder="1" applyAlignment="1">
      <alignment horizontal="center" vertical="center" wrapText="1"/>
    </xf>
    <xf numFmtId="177" fontId="0" fillId="0" borderId="2" xfId="53" applyNumberFormat="1" applyFont="1" applyFill="1" applyBorder="1" applyAlignment="1">
      <alignment horizontal="center" vertical="center" shrinkToFit="1"/>
    </xf>
    <xf numFmtId="9" fontId="0" fillId="0" borderId="2" xfId="53" applyNumberFormat="1" applyFont="1" applyFill="1" applyBorder="1" applyAlignment="1">
      <alignment horizontal="center" vertical="center" wrapText="1" shrinkToFi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 3_附件1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常规 2 3_附件1_1" xfId="55"/>
    <cellStyle name="60% - 强调文字颜色 6" xfId="56" builtinId="52"/>
    <cellStyle name="常规 2" xfId="57"/>
    <cellStyle name="常规 2_报水利部：2017年水利发展资金绩效目标申报表(1)" xfId="58"/>
    <cellStyle name="常规 7" xfId="59"/>
    <cellStyle name="常规 3" xfId="60"/>
    <cellStyle name="常规 4" xfId="61"/>
    <cellStyle name="常规 5" xfId="62"/>
    <cellStyle name="常规_附件1" xfId="63"/>
    <cellStyle name="超链接 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150"/>
  <sheetViews>
    <sheetView showGridLines="0" showZeros="0" tabSelected="1" view="pageBreakPreview" zoomScaleNormal="85" zoomScaleSheetLayoutView="100" topLeftCell="AI3" workbookViewId="0">
      <selection activeCell="W4" sqref="W4:W6"/>
    </sheetView>
  </sheetViews>
  <sheetFormatPr defaultColWidth="9.25" defaultRowHeight="14.25" zeroHeight="1"/>
  <cols>
    <col min="1" max="1" width="9.25" style="8"/>
    <col min="2" max="2" width="10.75" style="8" customWidth="1"/>
    <col min="3" max="3" width="11.625" style="8" customWidth="1"/>
    <col min="4" max="4" width="9.375" style="8" customWidth="1"/>
    <col min="5" max="7" width="9.75" style="8" customWidth="1"/>
    <col min="8" max="8" width="9.675" style="8" customWidth="1"/>
    <col min="9" max="14" width="9.375" style="8" customWidth="1"/>
    <col min="15" max="16" width="9.75" style="8" customWidth="1"/>
    <col min="17" max="17" width="10.875" style="8" customWidth="1"/>
    <col min="18" max="19" width="9.375" style="8" customWidth="1"/>
    <col min="20" max="20" width="9.5" style="8" customWidth="1"/>
    <col min="21" max="22" width="9.375" style="8" customWidth="1"/>
    <col min="23" max="24" width="9.25" style="8" customWidth="1"/>
    <col min="25" max="28" width="9.375" style="8" customWidth="1"/>
    <col min="29" max="31" width="9.25" style="8"/>
    <col min="32" max="33" width="10" style="8" customWidth="1"/>
    <col min="34" max="34" width="9.375" style="8" customWidth="1"/>
    <col min="35" max="35" width="8.875" style="8" customWidth="1"/>
    <col min="36" max="36" width="9.75" style="8" customWidth="1"/>
    <col min="37" max="39" width="9.375" style="8" customWidth="1"/>
    <col min="40" max="41" width="9.25" style="8"/>
    <col min="42" max="42" width="9.375" style="8" customWidth="1"/>
    <col min="43" max="16384" width="9.25" style="8"/>
  </cols>
  <sheetData>
    <row r="1" ht="22.15" hidden="1" customHeight="1" spans="2:4">
      <c r="B1" s="9"/>
      <c r="C1" s="9"/>
      <c r="D1" s="9"/>
    </row>
    <row r="2" ht="30" hidden="1" customHeight="1" spans="1:3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69"/>
      <c r="X2" s="69"/>
      <c r="Y2" s="69"/>
      <c r="Z2" s="69"/>
      <c r="AA2" s="69"/>
      <c r="AB2" s="69"/>
      <c r="AC2" s="69"/>
      <c r="AD2" s="69"/>
      <c r="AE2" s="81"/>
      <c r="AF2" s="81"/>
      <c r="AG2" s="81"/>
    </row>
    <row r="3" s="1" customFormat="1" ht="54" customHeight="1" spans="1:51">
      <c r="A3" s="11" t="s">
        <v>0</v>
      </c>
      <c r="B3" s="11" t="s">
        <v>1</v>
      </c>
      <c r="C3" s="11"/>
      <c r="D3" s="11"/>
      <c r="E3" s="11"/>
      <c r="F3" s="11" t="s">
        <v>2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 t="s">
        <v>3</v>
      </c>
      <c r="R3" s="11"/>
      <c r="S3" s="11"/>
      <c r="T3" s="11" t="s">
        <v>4</v>
      </c>
      <c r="U3" s="11"/>
      <c r="V3" s="11"/>
      <c r="W3" s="11" t="s">
        <v>5</v>
      </c>
      <c r="X3" s="11"/>
      <c r="Y3" s="11"/>
      <c r="Z3" s="11"/>
      <c r="AA3" s="11"/>
      <c r="AB3" s="11" t="s">
        <v>6</v>
      </c>
      <c r="AC3" s="11"/>
      <c r="AD3" s="11"/>
      <c r="AE3" s="11"/>
      <c r="AF3" s="11" t="s">
        <v>7</v>
      </c>
      <c r="AG3" s="11"/>
      <c r="AH3" s="11"/>
      <c r="AI3" s="11"/>
      <c r="AJ3" s="11" t="s">
        <v>8</v>
      </c>
      <c r="AK3" s="11"/>
      <c r="AL3" s="11" t="s">
        <v>9</v>
      </c>
      <c r="AM3" s="11"/>
      <c r="AN3" s="11"/>
      <c r="AO3" s="11"/>
      <c r="AP3" s="11" t="s">
        <v>10</v>
      </c>
      <c r="AQ3" s="11" t="s">
        <v>11</v>
      </c>
      <c r="AR3" s="11"/>
      <c r="AS3" s="11"/>
      <c r="AT3" s="11"/>
      <c r="AU3" s="11"/>
      <c r="AV3" s="11"/>
      <c r="AW3" s="11"/>
      <c r="AX3" s="11"/>
      <c r="AY3" s="11"/>
    </row>
    <row r="4" s="1" customFormat="1" ht="42.75" customHeight="1" spans="1:51">
      <c r="A4" s="11"/>
      <c r="B4" s="1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1"/>
      <c r="J4" s="11"/>
      <c r="K4" s="11"/>
      <c r="L4" s="11"/>
      <c r="M4" s="11" t="s">
        <v>19</v>
      </c>
      <c r="N4" s="11"/>
      <c r="O4" s="11"/>
      <c r="P4" s="11" t="s">
        <v>20</v>
      </c>
      <c r="Q4" s="11" t="s">
        <v>16</v>
      </c>
      <c r="R4" s="70" t="s">
        <v>18</v>
      </c>
      <c r="S4" s="70" t="s">
        <v>21</v>
      </c>
      <c r="T4" s="11" t="s">
        <v>16</v>
      </c>
      <c r="U4" s="70" t="s">
        <v>18</v>
      </c>
      <c r="V4" s="70" t="s">
        <v>21</v>
      </c>
      <c r="W4" s="11" t="s">
        <v>16</v>
      </c>
      <c r="X4" s="11" t="s">
        <v>18</v>
      </c>
      <c r="Y4" s="11"/>
      <c r="Z4" s="11"/>
      <c r="AA4" s="11"/>
      <c r="AB4" s="11" t="s">
        <v>16</v>
      </c>
      <c r="AC4" s="11" t="s">
        <v>18</v>
      </c>
      <c r="AD4" s="11"/>
      <c r="AE4" s="70" t="s">
        <v>21</v>
      </c>
      <c r="AF4" s="11" t="s">
        <v>16</v>
      </c>
      <c r="AG4" s="11" t="s">
        <v>17</v>
      </c>
      <c r="AH4" s="11" t="s">
        <v>18</v>
      </c>
      <c r="AI4" s="11"/>
      <c r="AJ4" s="11" t="s">
        <v>16</v>
      </c>
      <c r="AK4" s="70" t="s">
        <v>18</v>
      </c>
      <c r="AL4" s="11" t="s">
        <v>16</v>
      </c>
      <c r="AM4" s="11" t="s">
        <v>22</v>
      </c>
      <c r="AN4" s="11" t="s">
        <v>17</v>
      </c>
      <c r="AO4" s="70" t="s">
        <v>18</v>
      </c>
      <c r="AP4" s="11" t="s">
        <v>16</v>
      </c>
      <c r="AQ4" s="11" t="s">
        <v>23</v>
      </c>
      <c r="AR4" s="11"/>
      <c r="AS4" s="11"/>
      <c r="AT4" s="11" t="s">
        <v>24</v>
      </c>
      <c r="AU4" s="11"/>
      <c r="AV4" s="11" t="s">
        <v>25</v>
      </c>
      <c r="AW4" s="11" t="s">
        <v>26</v>
      </c>
      <c r="AX4" s="11"/>
      <c r="AY4" s="11" t="s">
        <v>27</v>
      </c>
    </row>
    <row r="5" s="2" customFormat="1" ht="36" customHeight="1" spans="1:51">
      <c r="A5" s="11"/>
      <c r="B5" s="11"/>
      <c r="C5" s="11"/>
      <c r="D5" s="11"/>
      <c r="E5" s="11"/>
      <c r="F5" s="11"/>
      <c r="G5" s="11"/>
      <c r="H5" s="12" t="s">
        <v>28</v>
      </c>
      <c r="I5" s="12" t="s">
        <v>29</v>
      </c>
      <c r="J5" s="12" t="s">
        <v>30</v>
      </c>
      <c r="K5" s="12" t="s">
        <v>31</v>
      </c>
      <c r="L5" s="12" t="s">
        <v>32</v>
      </c>
      <c r="M5" s="12" t="s">
        <v>33</v>
      </c>
      <c r="N5" s="12" t="s">
        <v>34</v>
      </c>
      <c r="O5" s="12" t="s">
        <v>35</v>
      </c>
      <c r="P5" s="12" t="s">
        <v>36</v>
      </c>
      <c r="Q5" s="11"/>
      <c r="R5" s="12" t="s">
        <v>37</v>
      </c>
      <c r="S5" s="12" t="s">
        <v>38</v>
      </c>
      <c r="T5" s="11"/>
      <c r="U5" s="12" t="s">
        <v>39</v>
      </c>
      <c r="V5" s="12" t="s">
        <v>38</v>
      </c>
      <c r="W5" s="11"/>
      <c r="X5" s="12" t="s">
        <v>40</v>
      </c>
      <c r="Y5" s="12" t="s">
        <v>41</v>
      </c>
      <c r="Z5" s="12" t="s">
        <v>42</v>
      </c>
      <c r="AA5" s="12" t="s">
        <v>43</v>
      </c>
      <c r="AB5" s="11"/>
      <c r="AC5" s="12" t="s">
        <v>44</v>
      </c>
      <c r="AD5" s="12" t="s">
        <v>45</v>
      </c>
      <c r="AE5" s="12" t="s">
        <v>46</v>
      </c>
      <c r="AF5" s="11"/>
      <c r="AG5" s="11"/>
      <c r="AH5" s="12" t="s">
        <v>47</v>
      </c>
      <c r="AI5" s="12" t="s">
        <v>48</v>
      </c>
      <c r="AJ5" s="11"/>
      <c r="AK5" s="12" t="s">
        <v>49</v>
      </c>
      <c r="AL5" s="11"/>
      <c r="AM5" s="11"/>
      <c r="AN5" s="11"/>
      <c r="AO5" s="12" t="s">
        <v>50</v>
      </c>
      <c r="AP5" s="11"/>
      <c r="AQ5" s="12" t="s">
        <v>51</v>
      </c>
      <c r="AR5" s="12" t="s">
        <v>52</v>
      </c>
      <c r="AS5" s="12" t="s">
        <v>53</v>
      </c>
      <c r="AT5" s="12" t="s">
        <v>54</v>
      </c>
      <c r="AU5" s="12" t="s">
        <v>55</v>
      </c>
      <c r="AV5" s="12" t="s">
        <v>56</v>
      </c>
      <c r="AW5" s="12" t="s">
        <v>57</v>
      </c>
      <c r="AX5" s="12" t="s">
        <v>58</v>
      </c>
      <c r="AY5" s="12" t="s">
        <v>59</v>
      </c>
    </row>
    <row r="6" s="2" customFormat="1" ht="58.5" customHeight="1" spans="1:51">
      <c r="A6" s="11"/>
      <c r="B6" s="11"/>
      <c r="C6" s="11"/>
      <c r="D6" s="11"/>
      <c r="E6" s="11"/>
      <c r="F6" s="11"/>
      <c r="G6" s="11"/>
      <c r="H6" s="13"/>
      <c r="I6" s="12"/>
      <c r="J6" s="12"/>
      <c r="K6" s="12"/>
      <c r="L6" s="12"/>
      <c r="M6" s="12"/>
      <c r="N6" s="12"/>
      <c r="O6" s="12"/>
      <c r="P6" s="12"/>
      <c r="Q6" s="11"/>
      <c r="R6" s="12"/>
      <c r="S6" s="12"/>
      <c r="T6" s="11"/>
      <c r="U6" s="12"/>
      <c r="V6" s="12"/>
      <c r="W6" s="11"/>
      <c r="X6" s="12"/>
      <c r="Y6" s="12"/>
      <c r="Z6" s="12"/>
      <c r="AA6" s="12"/>
      <c r="AB6" s="11"/>
      <c r="AC6" s="12"/>
      <c r="AD6" s="12"/>
      <c r="AE6" s="12"/>
      <c r="AF6" s="11"/>
      <c r="AG6" s="11"/>
      <c r="AH6" s="12"/>
      <c r="AI6" s="12"/>
      <c r="AJ6" s="11"/>
      <c r="AK6" s="12"/>
      <c r="AL6" s="11"/>
      <c r="AM6" s="11"/>
      <c r="AN6" s="11"/>
      <c r="AO6" s="12"/>
      <c r="AP6" s="11"/>
      <c r="AQ6" s="12"/>
      <c r="AR6" s="12"/>
      <c r="AS6" s="12"/>
      <c r="AT6" s="12"/>
      <c r="AU6" s="12"/>
      <c r="AV6" s="12"/>
      <c r="AW6" s="12"/>
      <c r="AX6" s="12"/>
      <c r="AY6" s="12"/>
    </row>
    <row r="7" s="1" customFormat="1" ht="32.25" customHeight="1" spans="1:51">
      <c r="A7" s="11"/>
      <c r="B7" s="11"/>
      <c r="C7" s="11"/>
      <c r="D7" s="11"/>
      <c r="E7" s="11"/>
      <c r="F7" s="14" t="s">
        <v>60</v>
      </c>
      <c r="G7" s="14" t="s">
        <v>60</v>
      </c>
      <c r="H7" s="14" t="s">
        <v>61</v>
      </c>
      <c r="I7" s="14" t="s">
        <v>61</v>
      </c>
      <c r="J7" s="14" t="s">
        <v>62</v>
      </c>
      <c r="K7" s="14" t="s">
        <v>61</v>
      </c>
      <c r="L7" s="14" t="s">
        <v>61</v>
      </c>
      <c r="M7" s="56" t="s">
        <v>61</v>
      </c>
      <c r="N7" s="56" t="s">
        <v>61</v>
      </c>
      <c r="O7" s="56" t="s">
        <v>63</v>
      </c>
      <c r="P7" s="56" t="s">
        <v>64</v>
      </c>
      <c r="Q7" s="14" t="s">
        <v>60</v>
      </c>
      <c r="R7" s="14" t="s">
        <v>62</v>
      </c>
      <c r="S7" s="14" t="s">
        <v>65</v>
      </c>
      <c r="T7" s="14" t="s">
        <v>60</v>
      </c>
      <c r="U7" s="14" t="s">
        <v>62</v>
      </c>
      <c r="V7" s="14" t="s">
        <v>65</v>
      </c>
      <c r="W7" s="14" t="s">
        <v>60</v>
      </c>
      <c r="X7" s="14" t="s">
        <v>66</v>
      </c>
      <c r="Y7" s="14" t="s">
        <v>66</v>
      </c>
      <c r="Z7" s="14" t="s">
        <v>62</v>
      </c>
      <c r="AA7" s="14" t="s">
        <v>66</v>
      </c>
      <c r="AB7" s="14" t="s">
        <v>60</v>
      </c>
      <c r="AC7" s="14" t="s">
        <v>67</v>
      </c>
      <c r="AD7" s="14" t="s">
        <v>67</v>
      </c>
      <c r="AE7" s="14" t="s">
        <v>65</v>
      </c>
      <c r="AF7" s="14" t="s">
        <v>60</v>
      </c>
      <c r="AG7" s="14" t="s">
        <v>60</v>
      </c>
      <c r="AH7" s="14" t="s">
        <v>68</v>
      </c>
      <c r="AI7" s="14" t="s">
        <v>66</v>
      </c>
      <c r="AJ7" s="14" t="s">
        <v>60</v>
      </c>
      <c r="AK7" s="14" t="s">
        <v>67</v>
      </c>
      <c r="AL7" s="14" t="s">
        <v>60</v>
      </c>
      <c r="AM7" s="14" t="s">
        <v>60</v>
      </c>
      <c r="AN7" s="14" t="s">
        <v>60</v>
      </c>
      <c r="AO7" s="14" t="s">
        <v>69</v>
      </c>
      <c r="AP7" s="14" t="s">
        <v>60</v>
      </c>
      <c r="AQ7" s="14" t="s">
        <v>70</v>
      </c>
      <c r="AR7" s="14" t="s">
        <v>70</v>
      </c>
      <c r="AS7" s="14" t="s">
        <v>69</v>
      </c>
      <c r="AT7" s="92">
        <v>0.8</v>
      </c>
      <c r="AU7" s="92">
        <v>1</v>
      </c>
      <c r="AV7" s="92" t="s">
        <v>69</v>
      </c>
      <c r="AW7" s="56" t="s">
        <v>69</v>
      </c>
      <c r="AX7" s="56" t="s">
        <v>69</v>
      </c>
      <c r="AY7" s="56" t="s">
        <v>70</v>
      </c>
    </row>
    <row r="8" s="1" customFormat="1" ht="21" customHeight="1" spans="1:51">
      <c r="A8" s="11" t="s">
        <v>71</v>
      </c>
      <c r="B8" s="15">
        <f t="shared" ref="B8:AB8" si="0">B9+B10+B25+B29+B40+B47+B60+B76+B85+B99+B111</f>
        <v>200581</v>
      </c>
      <c r="C8" s="15">
        <f t="shared" si="0"/>
        <v>187615</v>
      </c>
      <c r="D8" s="15">
        <f t="shared" si="0"/>
        <v>440</v>
      </c>
      <c r="E8" s="15">
        <f t="shared" si="0"/>
        <v>12526</v>
      </c>
      <c r="F8" s="15">
        <f t="shared" si="0"/>
        <v>51542</v>
      </c>
      <c r="G8" s="16">
        <f t="shared" si="0"/>
        <v>7452</v>
      </c>
      <c r="H8" s="15">
        <f t="shared" si="0"/>
        <v>18</v>
      </c>
      <c r="I8" s="15">
        <f t="shared" si="0"/>
        <v>14</v>
      </c>
      <c r="J8" s="15">
        <f t="shared" si="0"/>
        <v>50</v>
      </c>
      <c r="K8" s="15">
        <f t="shared" si="0"/>
        <v>50.68</v>
      </c>
      <c r="L8" s="15">
        <f t="shared" si="0"/>
        <v>200</v>
      </c>
      <c r="M8" s="15">
        <f t="shared" si="0"/>
        <v>14</v>
      </c>
      <c r="N8" s="15">
        <f t="shared" si="0"/>
        <v>16.81</v>
      </c>
      <c r="O8" s="57">
        <f t="shared" si="0"/>
        <v>2000</v>
      </c>
      <c r="P8" s="15">
        <f t="shared" si="0"/>
        <v>2000</v>
      </c>
      <c r="Q8" s="15">
        <f t="shared" si="0"/>
        <v>81320</v>
      </c>
      <c r="R8" s="15">
        <f t="shared" si="0"/>
        <v>270</v>
      </c>
      <c r="S8" s="16">
        <f t="shared" si="0"/>
        <v>50</v>
      </c>
      <c r="T8" s="15">
        <f t="shared" si="0"/>
        <v>6150</v>
      </c>
      <c r="U8" s="15">
        <f t="shared" si="0"/>
        <v>41</v>
      </c>
      <c r="V8" s="15">
        <f t="shared" si="0"/>
        <v>6.01</v>
      </c>
      <c r="W8" s="15">
        <f t="shared" si="0"/>
        <v>6000</v>
      </c>
      <c r="X8" s="57">
        <f t="shared" si="0"/>
        <v>222</v>
      </c>
      <c r="Y8" s="57">
        <f t="shared" si="0"/>
        <v>44</v>
      </c>
      <c r="Z8" s="57">
        <f t="shared" si="0"/>
        <v>119</v>
      </c>
      <c r="AA8" s="57">
        <f t="shared" si="0"/>
        <v>3</v>
      </c>
      <c r="AB8" s="15">
        <f t="shared" si="0"/>
        <v>7009</v>
      </c>
      <c r="AC8" s="57">
        <f t="shared" ref="AC8:AM8" si="1">AC9+AC10+AC25+AC29+AC40+AC47+AC60+AC76+AC85+AC99+AC111</f>
        <v>74</v>
      </c>
      <c r="AD8" s="57">
        <f t="shared" si="1"/>
        <v>6</v>
      </c>
      <c r="AE8" s="16">
        <f t="shared" si="1"/>
        <v>311.4749</v>
      </c>
      <c r="AF8" s="15">
        <f t="shared" si="1"/>
        <v>13830</v>
      </c>
      <c r="AG8" s="15">
        <f t="shared" si="1"/>
        <v>5074</v>
      </c>
      <c r="AH8" s="15">
        <f t="shared" si="1"/>
        <v>342</v>
      </c>
      <c r="AI8" s="57">
        <f t="shared" si="1"/>
        <v>106</v>
      </c>
      <c r="AJ8" s="15">
        <f t="shared" si="1"/>
        <v>17011</v>
      </c>
      <c r="AK8" s="57">
        <f t="shared" si="1"/>
        <v>3</v>
      </c>
      <c r="AL8" s="15">
        <f t="shared" si="1"/>
        <v>753</v>
      </c>
      <c r="AM8" s="15">
        <f t="shared" si="1"/>
        <v>440</v>
      </c>
      <c r="AN8" s="15"/>
      <c r="AO8" s="93" t="s">
        <v>72</v>
      </c>
      <c r="AP8" s="15">
        <f>AP9+AP10+AP25+AP29+AP40+AP47+AP60+AP76+AP85+AP99+AP111</f>
        <v>4000</v>
      </c>
      <c r="AQ8" s="92">
        <v>1</v>
      </c>
      <c r="AR8" s="92">
        <v>1</v>
      </c>
      <c r="AS8" s="93" t="s">
        <v>73</v>
      </c>
      <c r="AT8" s="92">
        <v>0.8</v>
      </c>
      <c r="AU8" s="92">
        <v>1</v>
      </c>
      <c r="AV8" s="92" t="s">
        <v>72</v>
      </c>
      <c r="AW8" s="101" t="s">
        <v>72</v>
      </c>
      <c r="AX8" s="101" t="s">
        <v>72</v>
      </c>
      <c r="AY8" s="92">
        <v>0.9</v>
      </c>
    </row>
    <row r="9" s="1" customFormat="1" ht="21" customHeight="1" spans="1:51">
      <c r="A9" s="17" t="s">
        <v>74</v>
      </c>
      <c r="B9" s="18">
        <f t="shared" ref="B9:B47" si="2">SUM(C9:E9)</f>
        <v>2263</v>
      </c>
      <c r="C9" s="19">
        <f>F9+Q9+T9+W9+AB9+AF9+AJ9+AL9+AP9</f>
        <v>1823</v>
      </c>
      <c r="D9" s="20">
        <f>AM9</f>
        <v>440</v>
      </c>
      <c r="E9" s="21">
        <f>G9+AG9</f>
        <v>0</v>
      </c>
      <c r="F9" s="11"/>
      <c r="G9" s="11"/>
      <c r="H9" s="22"/>
      <c r="I9" s="22"/>
      <c r="J9" s="22"/>
      <c r="K9" s="58"/>
      <c r="L9" s="19"/>
      <c r="M9" s="19"/>
      <c r="N9" s="58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>
        <v>1070</v>
      </c>
      <c r="AC9" s="19"/>
      <c r="AD9" s="19"/>
      <c r="AE9" s="19"/>
      <c r="AF9" s="11"/>
      <c r="AG9" s="11"/>
      <c r="AH9" s="19"/>
      <c r="AI9" s="19">
        <v>0</v>
      </c>
      <c r="AJ9" s="19"/>
      <c r="AK9" s="19"/>
      <c r="AL9" s="19">
        <v>753</v>
      </c>
      <c r="AM9" s="19">
        <v>440</v>
      </c>
      <c r="AN9" s="19"/>
      <c r="AO9" s="75" t="s">
        <v>72</v>
      </c>
      <c r="AP9" s="75"/>
      <c r="AQ9" s="92">
        <v>1</v>
      </c>
      <c r="AR9" s="92">
        <v>1</v>
      </c>
      <c r="AS9" s="93" t="s">
        <v>73</v>
      </c>
      <c r="AT9" s="92">
        <v>0.8</v>
      </c>
      <c r="AU9" s="92">
        <v>1</v>
      </c>
      <c r="AV9" s="92" t="s">
        <v>72</v>
      </c>
      <c r="AW9" s="101" t="s">
        <v>72</v>
      </c>
      <c r="AX9" s="101" t="s">
        <v>72</v>
      </c>
      <c r="AY9" s="92">
        <v>0.9</v>
      </c>
    </row>
    <row r="10" s="1" customFormat="1" ht="21" customHeight="1" spans="1:51">
      <c r="A10" s="17" t="s">
        <v>75</v>
      </c>
      <c r="B10" s="23">
        <f>SUM(B11:B24)</f>
        <v>24986.24</v>
      </c>
      <c r="C10" s="23">
        <f t="shared" ref="C10:AK10" si="3">SUM(C11:C24)</f>
        <v>24370</v>
      </c>
      <c r="D10" s="23">
        <f t="shared" si="3"/>
        <v>0</v>
      </c>
      <c r="E10" s="23">
        <f t="shared" si="3"/>
        <v>616.24</v>
      </c>
      <c r="F10" s="23">
        <f t="shared" si="3"/>
        <v>4076</v>
      </c>
      <c r="G10" s="23">
        <f t="shared" si="3"/>
        <v>616.24</v>
      </c>
      <c r="H10" s="23">
        <f t="shared" si="3"/>
        <v>1.22</v>
      </c>
      <c r="I10" s="23">
        <f t="shared" si="3"/>
        <v>0.9</v>
      </c>
      <c r="J10" s="23">
        <f t="shared" si="3"/>
        <v>4.63</v>
      </c>
      <c r="K10" s="23">
        <f t="shared" si="3"/>
        <v>4.4</v>
      </c>
      <c r="L10" s="23">
        <f t="shared" si="3"/>
        <v>16.8</v>
      </c>
      <c r="M10" s="23">
        <f t="shared" si="3"/>
        <v>0.9</v>
      </c>
      <c r="N10" s="23">
        <f t="shared" si="3"/>
        <v>1.56</v>
      </c>
      <c r="O10" s="23">
        <f t="shared" si="3"/>
        <v>162.2</v>
      </c>
      <c r="P10" s="23">
        <f t="shared" si="3"/>
        <v>157</v>
      </c>
      <c r="Q10" s="23">
        <f t="shared" si="3"/>
        <v>5814</v>
      </c>
      <c r="R10" s="23">
        <f t="shared" si="3"/>
        <v>19</v>
      </c>
      <c r="S10" s="23">
        <f t="shared" si="3"/>
        <v>3.57</v>
      </c>
      <c r="T10" s="23">
        <f t="shared" si="3"/>
        <v>1504</v>
      </c>
      <c r="U10" s="23">
        <f t="shared" si="3"/>
        <v>10</v>
      </c>
      <c r="V10" s="23">
        <f t="shared" si="3"/>
        <v>1.47</v>
      </c>
      <c r="W10" s="23">
        <f t="shared" si="3"/>
        <v>877</v>
      </c>
      <c r="X10" s="23">
        <f t="shared" si="3"/>
        <v>16</v>
      </c>
      <c r="Y10" s="23">
        <f t="shared" si="3"/>
        <v>7</v>
      </c>
      <c r="Z10" s="23">
        <f t="shared" si="3"/>
        <v>26.75</v>
      </c>
      <c r="AA10" s="23">
        <f t="shared" si="3"/>
        <v>2</v>
      </c>
      <c r="AB10" s="23">
        <f t="shared" si="3"/>
        <v>1685</v>
      </c>
      <c r="AC10" s="23">
        <f t="shared" si="3"/>
        <v>9</v>
      </c>
      <c r="AD10" s="23">
        <f t="shared" si="3"/>
        <v>3</v>
      </c>
      <c r="AE10" s="23">
        <f t="shared" si="3"/>
        <v>36.4</v>
      </c>
      <c r="AF10" s="23">
        <f t="shared" si="3"/>
        <v>0</v>
      </c>
      <c r="AG10" s="23">
        <f t="shared" si="3"/>
        <v>0</v>
      </c>
      <c r="AH10" s="23">
        <f t="shared" si="3"/>
        <v>0</v>
      </c>
      <c r="AI10" s="23">
        <f t="shared" si="3"/>
        <v>0</v>
      </c>
      <c r="AJ10" s="89">
        <f t="shared" si="3"/>
        <v>10011</v>
      </c>
      <c r="AK10" s="37">
        <f t="shared" si="3"/>
        <v>1</v>
      </c>
      <c r="AL10" s="19"/>
      <c r="AM10" s="19"/>
      <c r="AN10" s="19"/>
      <c r="AO10" s="75"/>
      <c r="AP10" s="75">
        <v>403</v>
      </c>
      <c r="AQ10" s="92">
        <v>1</v>
      </c>
      <c r="AR10" s="92">
        <v>1</v>
      </c>
      <c r="AS10" s="93" t="s">
        <v>73</v>
      </c>
      <c r="AT10" s="92">
        <v>0.8</v>
      </c>
      <c r="AU10" s="92">
        <v>1</v>
      </c>
      <c r="AV10" s="92" t="s">
        <v>72</v>
      </c>
      <c r="AW10" s="101" t="s">
        <v>72</v>
      </c>
      <c r="AX10" s="101" t="s">
        <v>72</v>
      </c>
      <c r="AY10" s="92">
        <v>0.9</v>
      </c>
    </row>
    <row r="11" ht="21" customHeight="1" spans="1:51">
      <c r="A11" s="24" t="s">
        <v>76</v>
      </c>
      <c r="B11" s="25">
        <f t="shared" si="2"/>
        <v>10011</v>
      </c>
      <c r="C11" s="26">
        <v>10011</v>
      </c>
      <c r="D11" s="27"/>
      <c r="E11" s="28">
        <f>G11+AG11</f>
        <v>0</v>
      </c>
      <c r="F11" s="29">
        <v>0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71"/>
      <c r="S11" s="71"/>
      <c r="T11" s="71"/>
      <c r="U11" s="71"/>
      <c r="V11" s="30"/>
      <c r="W11" s="30"/>
      <c r="X11" s="71"/>
      <c r="Y11" s="71"/>
      <c r="Z11" s="30"/>
      <c r="AA11" s="71"/>
      <c r="AB11" s="71">
        <v>0</v>
      </c>
      <c r="AC11" s="71"/>
      <c r="AD11" s="71"/>
      <c r="AE11" s="30"/>
      <c r="AF11" s="30"/>
      <c r="AG11" s="30"/>
      <c r="AH11" s="71"/>
      <c r="AI11" s="71"/>
      <c r="AJ11" s="71">
        <v>10011</v>
      </c>
      <c r="AK11" s="71">
        <v>1</v>
      </c>
      <c r="AL11" s="71"/>
      <c r="AM11" s="71"/>
      <c r="AN11" s="71"/>
      <c r="AO11" s="72"/>
      <c r="AP11" s="72"/>
      <c r="AQ11" s="94">
        <v>1</v>
      </c>
      <c r="AR11" s="94">
        <v>1</v>
      </c>
      <c r="AS11" s="95" t="s">
        <v>73</v>
      </c>
      <c r="AT11" s="94">
        <v>0.8</v>
      </c>
      <c r="AU11" s="94">
        <v>1</v>
      </c>
      <c r="AV11" s="94" t="s">
        <v>72</v>
      </c>
      <c r="AW11" s="102" t="s">
        <v>72</v>
      </c>
      <c r="AX11" s="102" t="s">
        <v>72</v>
      </c>
      <c r="AY11" s="94">
        <v>0.9</v>
      </c>
    </row>
    <row r="12" ht="21" customHeight="1" spans="1:51">
      <c r="A12" s="24" t="s">
        <v>77</v>
      </c>
      <c r="B12" s="25">
        <f t="shared" si="2"/>
        <v>372</v>
      </c>
      <c r="C12" s="26">
        <v>372</v>
      </c>
      <c r="D12" s="27"/>
      <c r="E12" s="28">
        <f t="shared" ref="E12:E25" si="4">G12+AG12</f>
        <v>0</v>
      </c>
      <c r="F12" s="29">
        <v>0</v>
      </c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71"/>
      <c r="S12" s="30"/>
      <c r="T12" s="30"/>
      <c r="U12" s="71"/>
      <c r="V12" s="30"/>
      <c r="W12" s="30"/>
      <c r="X12" s="71"/>
      <c r="Y12" s="71"/>
      <c r="Z12" s="30"/>
      <c r="AA12" s="71"/>
      <c r="AB12" s="71">
        <v>354</v>
      </c>
      <c r="AC12" s="71"/>
      <c r="AD12" s="71">
        <v>1</v>
      </c>
      <c r="AE12" s="30"/>
      <c r="AF12" s="30"/>
      <c r="AG12" s="30"/>
      <c r="AH12" s="71"/>
      <c r="AI12" s="71"/>
      <c r="AJ12" s="71"/>
      <c r="AK12" s="71"/>
      <c r="AL12" s="71"/>
      <c r="AM12" s="71"/>
      <c r="AN12" s="71"/>
      <c r="AO12" s="72"/>
      <c r="AP12" s="72">
        <v>18</v>
      </c>
      <c r="AQ12" s="94">
        <v>1</v>
      </c>
      <c r="AR12" s="94">
        <v>1</v>
      </c>
      <c r="AS12" s="95" t="s">
        <v>73</v>
      </c>
      <c r="AT12" s="94">
        <v>0.8</v>
      </c>
      <c r="AU12" s="94">
        <v>1</v>
      </c>
      <c r="AV12" s="94" t="s">
        <v>72</v>
      </c>
      <c r="AW12" s="102" t="s">
        <v>72</v>
      </c>
      <c r="AX12" s="102" t="s">
        <v>72</v>
      </c>
      <c r="AY12" s="94">
        <v>0.9</v>
      </c>
    </row>
    <row r="13" ht="21" customHeight="1" spans="1:51">
      <c r="A13" s="24" t="s">
        <v>78</v>
      </c>
      <c r="B13" s="25">
        <f t="shared" si="2"/>
        <v>372</v>
      </c>
      <c r="C13" s="26">
        <v>372</v>
      </c>
      <c r="D13" s="27"/>
      <c r="E13" s="28">
        <f t="shared" si="4"/>
        <v>0</v>
      </c>
      <c r="F13" s="29">
        <v>0</v>
      </c>
      <c r="G13" s="29"/>
      <c r="H13" s="31"/>
      <c r="I13" s="31"/>
      <c r="J13" s="31"/>
      <c r="K13" s="31"/>
      <c r="L13" s="31"/>
      <c r="M13" s="31"/>
      <c r="N13" s="30"/>
      <c r="O13" s="30"/>
      <c r="P13" s="30"/>
      <c r="Q13" s="30"/>
      <c r="R13" s="72"/>
      <c r="S13" s="31"/>
      <c r="T13" s="31"/>
      <c r="U13" s="72"/>
      <c r="V13" s="31"/>
      <c r="W13" s="31"/>
      <c r="X13" s="72"/>
      <c r="Y13" s="72"/>
      <c r="Z13" s="31"/>
      <c r="AA13" s="72"/>
      <c r="AB13" s="72">
        <v>354</v>
      </c>
      <c r="AC13" s="72"/>
      <c r="AD13" s="72">
        <v>1</v>
      </c>
      <c r="AE13" s="31"/>
      <c r="AF13" s="30"/>
      <c r="AG13" s="30"/>
      <c r="AH13" s="72"/>
      <c r="AI13" s="72"/>
      <c r="AJ13" s="72"/>
      <c r="AK13" s="72"/>
      <c r="AL13" s="72"/>
      <c r="AM13" s="72"/>
      <c r="AN13" s="72"/>
      <c r="AO13" s="72"/>
      <c r="AP13" s="72">
        <v>18</v>
      </c>
      <c r="AQ13" s="94">
        <v>1</v>
      </c>
      <c r="AR13" s="94">
        <v>1</v>
      </c>
      <c r="AS13" s="95" t="s">
        <v>73</v>
      </c>
      <c r="AT13" s="94">
        <v>0.8</v>
      </c>
      <c r="AU13" s="94">
        <v>1</v>
      </c>
      <c r="AV13" s="94" t="s">
        <v>72</v>
      </c>
      <c r="AW13" s="102" t="s">
        <v>72</v>
      </c>
      <c r="AX13" s="102" t="s">
        <v>72</v>
      </c>
      <c r="AY13" s="94">
        <v>0.9</v>
      </c>
    </row>
    <row r="14" ht="21" customHeight="1" spans="1:51">
      <c r="A14" s="24" t="s">
        <v>79</v>
      </c>
      <c r="B14" s="25">
        <f t="shared" si="2"/>
        <v>10</v>
      </c>
      <c r="C14" s="26">
        <v>10</v>
      </c>
      <c r="D14" s="27"/>
      <c r="E14" s="28">
        <f t="shared" si="4"/>
        <v>0</v>
      </c>
      <c r="F14" s="29">
        <v>0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71"/>
      <c r="S14" s="30"/>
      <c r="T14" s="30"/>
      <c r="U14" s="28"/>
      <c r="V14" s="30"/>
      <c r="W14" s="30"/>
      <c r="X14" s="71"/>
      <c r="Y14" s="71"/>
      <c r="Z14" s="30"/>
      <c r="AA14" s="71"/>
      <c r="AB14" s="71">
        <v>0</v>
      </c>
      <c r="AC14" s="71"/>
      <c r="AD14" s="71"/>
      <c r="AE14" s="30"/>
      <c r="AF14" s="30"/>
      <c r="AG14" s="30"/>
      <c r="AH14" s="71"/>
      <c r="AI14" s="71"/>
      <c r="AJ14" s="71"/>
      <c r="AK14" s="71"/>
      <c r="AL14" s="71"/>
      <c r="AM14" s="71"/>
      <c r="AN14" s="71"/>
      <c r="AO14" s="72"/>
      <c r="AP14" s="72">
        <v>10</v>
      </c>
      <c r="AQ14" s="94">
        <v>1</v>
      </c>
      <c r="AR14" s="94">
        <v>1</v>
      </c>
      <c r="AS14" s="95" t="s">
        <v>73</v>
      </c>
      <c r="AT14" s="94">
        <v>0.8</v>
      </c>
      <c r="AU14" s="94">
        <v>1</v>
      </c>
      <c r="AV14" s="94" t="s">
        <v>72</v>
      </c>
      <c r="AW14" s="102" t="s">
        <v>72</v>
      </c>
      <c r="AX14" s="102" t="s">
        <v>72</v>
      </c>
      <c r="AY14" s="94">
        <v>0.9</v>
      </c>
    </row>
    <row r="15" ht="21" customHeight="1" spans="1:51">
      <c r="A15" s="24" t="s">
        <v>80</v>
      </c>
      <c r="B15" s="25">
        <f t="shared" si="2"/>
        <v>377</v>
      </c>
      <c r="C15" s="26">
        <v>377</v>
      </c>
      <c r="D15" s="27"/>
      <c r="E15" s="28">
        <f t="shared" si="4"/>
        <v>0</v>
      </c>
      <c r="F15" s="29">
        <v>0</v>
      </c>
      <c r="G15" s="29"/>
      <c r="H15" s="30"/>
      <c r="I15" s="31"/>
      <c r="J15" s="31"/>
      <c r="K15" s="31"/>
      <c r="L15" s="59"/>
      <c r="M15" s="31"/>
      <c r="N15" s="30"/>
      <c r="O15" s="30"/>
      <c r="P15" s="30"/>
      <c r="Q15" s="30"/>
      <c r="R15" s="72"/>
      <c r="S15" s="31"/>
      <c r="T15" s="31"/>
      <c r="U15" s="72"/>
      <c r="V15" s="31"/>
      <c r="W15" s="31"/>
      <c r="X15" s="73"/>
      <c r="Y15" s="73"/>
      <c r="Z15" s="59"/>
      <c r="AA15" s="73"/>
      <c r="AB15" s="73">
        <v>354</v>
      </c>
      <c r="AC15" s="82"/>
      <c r="AD15" s="82">
        <v>1</v>
      </c>
      <c r="AE15" s="83"/>
      <c r="AF15" s="83"/>
      <c r="AG15" s="83"/>
      <c r="AH15" s="90"/>
      <c r="AI15" s="72"/>
      <c r="AJ15" s="72"/>
      <c r="AK15" s="72"/>
      <c r="AL15" s="72"/>
      <c r="AM15" s="72"/>
      <c r="AN15" s="72"/>
      <c r="AO15" s="72"/>
      <c r="AP15" s="72">
        <v>23</v>
      </c>
      <c r="AQ15" s="94">
        <v>1</v>
      </c>
      <c r="AR15" s="94">
        <v>1</v>
      </c>
      <c r="AS15" s="95" t="s">
        <v>73</v>
      </c>
      <c r="AT15" s="94">
        <v>0.8</v>
      </c>
      <c r="AU15" s="94">
        <v>1</v>
      </c>
      <c r="AV15" s="94" t="s">
        <v>72</v>
      </c>
      <c r="AW15" s="102" t="s">
        <v>72</v>
      </c>
      <c r="AX15" s="102" t="s">
        <v>72</v>
      </c>
      <c r="AY15" s="94">
        <v>0.9</v>
      </c>
    </row>
    <row r="16" ht="21" customHeight="1" spans="1:51">
      <c r="A16" s="24" t="s">
        <v>81</v>
      </c>
      <c r="B16" s="25">
        <f t="shared" si="2"/>
        <v>67</v>
      </c>
      <c r="C16" s="26">
        <v>67</v>
      </c>
      <c r="D16" s="27"/>
      <c r="E16" s="28">
        <f t="shared" si="4"/>
        <v>0</v>
      </c>
      <c r="F16" s="29">
        <v>0</v>
      </c>
      <c r="G16" s="29"/>
      <c r="H16" s="30"/>
      <c r="I16" s="30"/>
      <c r="J16" s="30"/>
      <c r="K16" s="30"/>
      <c r="L16" s="30"/>
      <c r="M16" s="30"/>
      <c r="N16" s="30"/>
      <c r="O16" s="32"/>
      <c r="P16" s="32"/>
      <c r="Q16" s="32"/>
      <c r="R16" s="71"/>
      <c r="S16" s="30"/>
      <c r="T16" s="30"/>
      <c r="U16" s="71"/>
      <c r="V16" s="32"/>
      <c r="W16" s="32"/>
      <c r="X16" s="71"/>
      <c r="Y16" s="71"/>
      <c r="Z16" s="30"/>
      <c r="AA16" s="71"/>
      <c r="AB16" s="71">
        <v>47</v>
      </c>
      <c r="AC16" s="71">
        <v>1</v>
      </c>
      <c r="AD16" s="71"/>
      <c r="AE16" s="32">
        <v>0.4104</v>
      </c>
      <c r="AF16" s="32"/>
      <c r="AG16" s="32"/>
      <c r="AH16" s="71"/>
      <c r="AI16" s="71"/>
      <c r="AJ16" s="71"/>
      <c r="AK16" s="71"/>
      <c r="AL16" s="71"/>
      <c r="AM16" s="71"/>
      <c r="AN16" s="71"/>
      <c r="AO16" s="72"/>
      <c r="AP16" s="72">
        <v>20</v>
      </c>
      <c r="AQ16" s="94">
        <v>1</v>
      </c>
      <c r="AR16" s="94">
        <v>1</v>
      </c>
      <c r="AS16" s="95" t="s">
        <v>73</v>
      </c>
      <c r="AT16" s="94">
        <v>0.8</v>
      </c>
      <c r="AU16" s="94">
        <v>1</v>
      </c>
      <c r="AV16" s="94" t="s">
        <v>72</v>
      </c>
      <c r="AW16" s="102" t="s">
        <v>72</v>
      </c>
      <c r="AX16" s="102" t="s">
        <v>72</v>
      </c>
      <c r="AY16" s="94">
        <v>0.9</v>
      </c>
    </row>
    <row r="17" ht="21" customHeight="1" spans="1:51">
      <c r="A17" s="24" t="s">
        <v>82</v>
      </c>
      <c r="B17" s="25">
        <f t="shared" si="2"/>
        <v>62</v>
      </c>
      <c r="C17" s="26">
        <v>62</v>
      </c>
      <c r="D17" s="27"/>
      <c r="E17" s="28">
        <f t="shared" si="4"/>
        <v>0</v>
      </c>
      <c r="F17" s="29">
        <v>0</v>
      </c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71"/>
      <c r="S17" s="30"/>
      <c r="T17" s="30"/>
      <c r="U17" s="71"/>
      <c r="V17" s="32"/>
      <c r="W17" s="32"/>
      <c r="X17" s="71"/>
      <c r="Y17" s="71"/>
      <c r="Z17" s="30"/>
      <c r="AA17" s="71"/>
      <c r="AB17" s="71">
        <v>47</v>
      </c>
      <c r="AC17" s="71">
        <v>1</v>
      </c>
      <c r="AD17" s="71"/>
      <c r="AE17" s="32">
        <v>0.5737</v>
      </c>
      <c r="AF17" s="32"/>
      <c r="AG17" s="32"/>
      <c r="AH17" s="71"/>
      <c r="AI17" s="71"/>
      <c r="AJ17" s="71"/>
      <c r="AK17" s="71"/>
      <c r="AL17" s="71"/>
      <c r="AM17" s="71"/>
      <c r="AN17" s="71"/>
      <c r="AO17" s="72"/>
      <c r="AP17" s="72">
        <v>15</v>
      </c>
      <c r="AQ17" s="94">
        <v>1</v>
      </c>
      <c r="AR17" s="94">
        <v>1</v>
      </c>
      <c r="AS17" s="95" t="s">
        <v>73</v>
      </c>
      <c r="AT17" s="94">
        <v>0.8</v>
      </c>
      <c r="AU17" s="94">
        <v>1</v>
      </c>
      <c r="AV17" s="94" t="s">
        <v>72</v>
      </c>
      <c r="AW17" s="102" t="s">
        <v>72</v>
      </c>
      <c r="AX17" s="102" t="s">
        <v>72</v>
      </c>
      <c r="AY17" s="94">
        <v>0.9</v>
      </c>
    </row>
    <row r="18" ht="21" customHeight="1" spans="1:51">
      <c r="A18" s="24" t="s">
        <v>83</v>
      </c>
      <c r="B18" s="25">
        <f t="shared" si="2"/>
        <v>3218.43</v>
      </c>
      <c r="C18" s="26">
        <v>2864</v>
      </c>
      <c r="D18" s="27"/>
      <c r="E18" s="28">
        <f t="shared" si="4"/>
        <v>354.43</v>
      </c>
      <c r="F18" s="29">
        <v>1235</v>
      </c>
      <c r="G18" s="29">
        <v>354.43</v>
      </c>
      <c r="H18" s="32">
        <v>0.7</v>
      </c>
      <c r="I18" s="32">
        <v>0.5</v>
      </c>
      <c r="J18" s="32">
        <v>1.42</v>
      </c>
      <c r="K18" s="32">
        <v>1.15</v>
      </c>
      <c r="L18" s="32">
        <v>0</v>
      </c>
      <c r="M18" s="32">
        <v>0.5</v>
      </c>
      <c r="N18" s="32">
        <v>0.48</v>
      </c>
      <c r="O18" s="32">
        <v>10</v>
      </c>
      <c r="P18" s="32">
        <v>9</v>
      </c>
      <c r="Q18" s="32"/>
      <c r="R18" s="26"/>
      <c r="S18" s="32"/>
      <c r="T18" s="32">
        <v>1504</v>
      </c>
      <c r="U18" s="36">
        <v>10</v>
      </c>
      <c r="V18" s="32">
        <v>1.47</v>
      </c>
      <c r="W18" s="32">
        <v>25</v>
      </c>
      <c r="X18" s="26"/>
      <c r="Y18" s="26"/>
      <c r="Z18" s="32">
        <v>11.7</v>
      </c>
      <c r="AA18" s="26"/>
      <c r="AB18" s="26">
        <v>47</v>
      </c>
      <c r="AC18" s="26">
        <v>1</v>
      </c>
      <c r="AD18" s="26"/>
      <c r="AE18" s="32">
        <v>0.6225</v>
      </c>
      <c r="AF18" s="32"/>
      <c r="AG18" s="32"/>
      <c r="AH18" s="26"/>
      <c r="AI18" s="26"/>
      <c r="AJ18" s="26"/>
      <c r="AK18" s="26"/>
      <c r="AL18" s="26"/>
      <c r="AM18" s="26"/>
      <c r="AN18" s="26"/>
      <c r="AO18" s="72"/>
      <c r="AP18" s="72">
        <v>53</v>
      </c>
      <c r="AQ18" s="94">
        <v>1</v>
      </c>
      <c r="AR18" s="94">
        <v>1</v>
      </c>
      <c r="AS18" s="95" t="s">
        <v>73</v>
      </c>
      <c r="AT18" s="94">
        <v>0.8</v>
      </c>
      <c r="AU18" s="94">
        <v>1</v>
      </c>
      <c r="AV18" s="94" t="s">
        <v>72</v>
      </c>
      <c r="AW18" s="102" t="s">
        <v>72</v>
      </c>
      <c r="AX18" s="102" t="s">
        <v>72</v>
      </c>
      <c r="AY18" s="94">
        <v>0.9</v>
      </c>
    </row>
    <row r="19" ht="21" customHeight="1" spans="1:51">
      <c r="A19" s="24" t="s">
        <v>84</v>
      </c>
      <c r="B19" s="25">
        <f t="shared" si="2"/>
        <v>415</v>
      </c>
      <c r="C19" s="26">
        <v>415</v>
      </c>
      <c r="D19" s="27"/>
      <c r="E19" s="28">
        <f t="shared" si="4"/>
        <v>0</v>
      </c>
      <c r="F19" s="29">
        <v>170</v>
      </c>
      <c r="G19" s="29"/>
      <c r="H19" s="31">
        <v>0.12</v>
      </c>
      <c r="I19" s="31">
        <v>0</v>
      </c>
      <c r="J19" s="31"/>
      <c r="K19" s="31">
        <v>0.55</v>
      </c>
      <c r="L19" s="31">
        <v>2.95</v>
      </c>
      <c r="M19" s="31"/>
      <c r="N19" s="30"/>
      <c r="O19" s="30">
        <v>44.2</v>
      </c>
      <c r="P19" s="30">
        <v>43</v>
      </c>
      <c r="Q19" s="30"/>
      <c r="R19" s="72"/>
      <c r="S19" s="31"/>
      <c r="T19" s="31"/>
      <c r="U19" s="72"/>
      <c r="V19" s="31"/>
      <c r="W19" s="31">
        <v>155</v>
      </c>
      <c r="X19" s="72">
        <v>1</v>
      </c>
      <c r="Y19" s="72">
        <v>6</v>
      </c>
      <c r="Z19" s="31">
        <v>2.4</v>
      </c>
      <c r="AA19" s="72">
        <v>1</v>
      </c>
      <c r="AB19" s="72">
        <v>47</v>
      </c>
      <c r="AC19" s="72">
        <v>1</v>
      </c>
      <c r="AD19" s="72"/>
      <c r="AE19" s="84">
        <v>5.5217</v>
      </c>
      <c r="AF19" s="84"/>
      <c r="AG19" s="84"/>
      <c r="AH19" s="72"/>
      <c r="AI19" s="72"/>
      <c r="AJ19" s="72"/>
      <c r="AK19" s="72"/>
      <c r="AL19" s="72"/>
      <c r="AM19" s="72"/>
      <c r="AN19" s="72"/>
      <c r="AO19" s="72"/>
      <c r="AP19" s="72">
        <v>43</v>
      </c>
      <c r="AQ19" s="94">
        <v>1</v>
      </c>
      <c r="AR19" s="94">
        <v>1</v>
      </c>
      <c r="AS19" s="95" t="s">
        <v>73</v>
      </c>
      <c r="AT19" s="94">
        <v>0.8</v>
      </c>
      <c r="AU19" s="94">
        <v>1</v>
      </c>
      <c r="AV19" s="94" t="s">
        <v>72</v>
      </c>
      <c r="AW19" s="102" t="s">
        <v>72</v>
      </c>
      <c r="AX19" s="102" t="s">
        <v>72</v>
      </c>
      <c r="AY19" s="94">
        <v>0.9</v>
      </c>
    </row>
    <row r="20" ht="21" customHeight="1" spans="1:51">
      <c r="A20" s="24" t="s">
        <v>85</v>
      </c>
      <c r="B20" s="25">
        <f t="shared" si="2"/>
        <v>681</v>
      </c>
      <c r="C20" s="26">
        <v>681</v>
      </c>
      <c r="D20" s="27"/>
      <c r="E20" s="28">
        <f t="shared" si="4"/>
        <v>0</v>
      </c>
      <c r="F20" s="29">
        <v>600</v>
      </c>
      <c r="G20" s="29"/>
      <c r="H20" s="32"/>
      <c r="I20" s="32"/>
      <c r="J20" s="32">
        <v>1.7</v>
      </c>
      <c r="K20" s="32">
        <v>0.57</v>
      </c>
      <c r="L20" s="32"/>
      <c r="M20" s="32"/>
      <c r="N20" s="32">
        <v>0.57</v>
      </c>
      <c r="O20" s="32">
        <v>25</v>
      </c>
      <c r="P20" s="32">
        <v>26</v>
      </c>
      <c r="Q20" s="32"/>
      <c r="R20" s="26"/>
      <c r="S20" s="32"/>
      <c r="T20" s="32"/>
      <c r="U20" s="36"/>
      <c r="V20" s="32"/>
      <c r="W20" s="32"/>
      <c r="X20" s="26"/>
      <c r="Y20" s="26"/>
      <c r="Z20" s="32"/>
      <c r="AA20" s="26"/>
      <c r="AB20" s="26">
        <v>47</v>
      </c>
      <c r="AC20" s="26">
        <v>1</v>
      </c>
      <c r="AD20" s="26"/>
      <c r="AE20" s="32">
        <v>4.8571</v>
      </c>
      <c r="AF20" s="32"/>
      <c r="AG20" s="32"/>
      <c r="AH20" s="26"/>
      <c r="AI20" s="26"/>
      <c r="AJ20" s="26"/>
      <c r="AK20" s="26"/>
      <c r="AL20" s="26"/>
      <c r="AM20" s="26"/>
      <c r="AN20" s="26"/>
      <c r="AO20" s="72"/>
      <c r="AP20" s="72">
        <v>34</v>
      </c>
      <c r="AQ20" s="94">
        <v>1</v>
      </c>
      <c r="AR20" s="94">
        <v>1</v>
      </c>
      <c r="AS20" s="95" t="s">
        <v>73</v>
      </c>
      <c r="AT20" s="94">
        <v>0.8</v>
      </c>
      <c r="AU20" s="94">
        <v>1</v>
      </c>
      <c r="AV20" s="94" t="s">
        <v>72</v>
      </c>
      <c r="AW20" s="102" t="s">
        <v>72</v>
      </c>
      <c r="AX20" s="102" t="s">
        <v>72</v>
      </c>
      <c r="AY20" s="94">
        <v>0.9</v>
      </c>
    </row>
    <row r="21" ht="21" customHeight="1" spans="1:51">
      <c r="A21" s="24" t="s">
        <v>86</v>
      </c>
      <c r="B21" s="25">
        <f t="shared" si="2"/>
        <v>4781.81</v>
      </c>
      <c r="C21" s="26">
        <v>4520</v>
      </c>
      <c r="D21" s="27"/>
      <c r="E21" s="28">
        <f t="shared" si="4"/>
        <v>261.81</v>
      </c>
      <c r="F21" s="29">
        <v>1233</v>
      </c>
      <c r="G21" s="29">
        <v>261.81</v>
      </c>
      <c r="H21" s="32">
        <v>0.4</v>
      </c>
      <c r="I21" s="32">
        <v>0.4</v>
      </c>
      <c r="J21" s="32">
        <v>1.51</v>
      </c>
      <c r="K21" s="32">
        <v>0.91</v>
      </c>
      <c r="L21" s="32">
        <v>0</v>
      </c>
      <c r="M21" s="32">
        <v>0.4</v>
      </c>
      <c r="N21" s="32">
        <v>0.51</v>
      </c>
      <c r="O21" s="32">
        <v>20</v>
      </c>
      <c r="P21" s="32">
        <v>18</v>
      </c>
      <c r="Q21" s="32">
        <v>3009</v>
      </c>
      <c r="R21" s="61">
        <v>7</v>
      </c>
      <c r="S21" s="32">
        <v>2.07</v>
      </c>
      <c r="T21" s="32"/>
      <c r="U21" s="36"/>
      <c r="V21" s="32"/>
      <c r="W21" s="32">
        <v>180</v>
      </c>
      <c r="X21" s="26">
        <v>8</v>
      </c>
      <c r="Y21" s="26"/>
      <c r="Z21" s="32"/>
      <c r="AA21" s="26">
        <v>1</v>
      </c>
      <c r="AB21" s="26">
        <v>47</v>
      </c>
      <c r="AC21" s="26">
        <v>1</v>
      </c>
      <c r="AD21" s="26"/>
      <c r="AE21" s="32">
        <v>14.7825</v>
      </c>
      <c r="AF21" s="32"/>
      <c r="AG21" s="32"/>
      <c r="AH21" s="26"/>
      <c r="AI21" s="26"/>
      <c r="AJ21" s="26"/>
      <c r="AK21" s="26"/>
      <c r="AL21" s="26"/>
      <c r="AM21" s="26"/>
      <c r="AN21" s="26"/>
      <c r="AO21" s="72"/>
      <c r="AP21" s="72">
        <v>51</v>
      </c>
      <c r="AQ21" s="94">
        <v>1</v>
      </c>
      <c r="AR21" s="94">
        <v>1</v>
      </c>
      <c r="AS21" s="95" t="s">
        <v>73</v>
      </c>
      <c r="AT21" s="94">
        <v>0.8</v>
      </c>
      <c r="AU21" s="94">
        <v>1</v>
      </c>
      <c r="AV21" s="94" t="s">
        <v>72</v>
      </c>
      <c r="AW21" s="102" t="s">
        <v>72</v>
      </c>
      <c r="AX21" s="102" t="s">
        <v>72</v>
      </c>
      <c r="AY21" s="94">
        <v>0.9</v>
      </c>
    </row>
    <row r="22" ht="21" customHeight="1" spans="1:51">
      <c r="A22" s="24" t="s">
        <v>87</v>
      </c>
      <c r="B22" s="25">
        <f t="shared" si="2"/>
        <v>984</v>
      </c>
      <c r="C22" s="26">
        <v>984</v>
      </c>
      <c r="D22" s="27"/>
      <c r="E22" s="28">
        <f t="shared" si="4"/>
        <v>0</v>
      </c>
      <c r="F22" s="29">
        <v>170</v>
      </c>
      <c r="G22" s="29"/>
      <c r="H22" s="32"/>
      <c r="I22" s="32"/>
      <c r="J22" s="32"/>
      <c r="K22" s="32">
        <v>0.54</v>
      </c>
      <c r="L22" s="32">
        <v>2.95</v>
      </c>
      <c r="M22" s="32"/>
      <c r="N22" s="32"/>
      <c r="O22" s="32">
        <v>30</v>
      </c>
      <c r="P22" s="32">
        <v>31</v>
      </c>
      <c r="Q22" s="32">
        <v>640</v>
      </c>
      <c r="R22" s="61">
        <v>3.853</v>
      </c>
      <c r="S22" s="32">
        <v>0.5</v>
      </c>
      <c r="T22" s="32"/>
      <c r="U22" s="36"/>
      <c r="V22" s="32"/>
      <c r="W22" s="32">
        <v>90</v>
      </c>
      <c r="X22" s="26">
        <v>1</v>
      </c>
      <c r="Y22" s="26"/>
      <c r="Z22" s="32">
        <v>0.65</v>
      </c>
      <c r="AA22" s="26"/>
      <c r="AB22" s="26">
        <v>47</v>
      </c>
      <c r="AC22" s="26">
        <v>1</v>
      </c>
      <c r="AD22" s="26"/>
      <c r="AE22" s="32">
        <v>2.2288</v>
      </c>
      <c r="AF22" s="32"/>
      <c r="AG22" s="32"/>
      <c r="AH22" s="26"/>
      <c r="AI22" s="26"/>
      <c r="AJ22" s="26"/>
      <c r="AK22" s="26"/>
      <c r="AL22" s="26"/>
      <c r="AM22" s="26"/>
      <c r="AN22" s="26"/>
      <c r="AO22" s="72"/>
      <c r="AP22" s="72">
        <v>37</v>
      </c>
      <c r="AQ22" s="94">
        <v>1</v>
      </c>
      <c r="AR22" s="94">
        <v>1</v>
      </c>
      <c r="AS22" s="95" t="s">
        <v>73</v>
      </c>
      <c r="AT22" s="94">
        <v>0.8</v>
      </c>
      <c r="AU22" s="94">
        <v>1</v>
      </c>
      <c r="AV22" s="94" t="s">
        <v>72</v>
      </c>
      <c r="AW22" s="102" t="s">
        <v>72</v>
      </c>
      <c r="AX22" s="102" t="s">
        <v>72</v>
      </c>
      <c r="AY22" s="94">
        <v>0.9</v>
      </c>
    </row>
    <row r="23" ht="21" customHeight="1" spans="1:51">
      <c r="A23" s="24" t="s">
        <v>88</v>
      </c>
      <c r="B23" s="25">
        <f t="shared" si="2"/>
        <v>2192</v>
      </c>
      <c r="C23" s="26">
        <v>2192</v>
      </c>
      <c r="D23" s="27"/>
      <c r="E23" s="28">
        <f t="shared" si="4"/>
        <v>0</v>
      </c>
      <c r="F23" s="29">
        <v>160</v>
      </c>
      <c r="G23" s="29"/>
      <c r="H23" s="32"/>
      <c r="I23" s="32"/>
      <c r="J23" s="32"/>
      <c r="K23" s="32">
        <v>0.13</v>
      </c>
      <c r="L23" s="32">
        <v>2.66</v>
      </c>
      <c r="M23" s="32"/>
      <c r="N23" s="32"/>
      <c r="O23" s="32"/>
      <c r="P23" s="32"/>
      <c r="Q23" s="32">
        <v>1381</v>
      </c>
      <c r="R23" s="61">
        <v>5.147</v>
      </c>
      <c r="S23" s="32">
        <v>0.5</v>
      </c>
      <c r="T23" s="32"/>
      <c r="U23" s="36"/>
      <c r="V23" s="32"/>
      <c r="W23" s="32">
        <v>372</v>
      </c>
      <c r="X23" s="26">
        <v>3</v>
      </c>
      <c r="Y23" s="26">
        <v>1</v>
      </c>
      <c r="Z23" s="32">
        <v>12</v>
      </c>
      <c r="AA23" s="26"/>
      <c r="AB23" s="26">
        <v>247</v>
      </c>
      <c r="AC23" s="26">
        <v>1</v>
      </c>
      <c r="AD23" s="26"/>
      <c r="AE23" s="32">
        <v>4.9625</v>
      </c>
      <c r="AF23" s="32"/>
      <c r="AG23" s="32"/>
      <c r="AH23" s="26"/>
      <c r="AI23" s="26"/>
      <c r="AJ23" s="26"/>
      <c r="AK23" s="26"/>
      <c r="AL23" s="26"/>
      <c r="AM23" s="26"/>
      <c r="AN23" s="26"/>
      <c r="AO23" s="72"/>
      <c r="AP23" s="72">
        <v>32</v>
      </c>
      <c r="AQ23" s="94">
        <v>1</v>
      </c>
      <c r="AR23" s="94">
        <v>1</v>
      </c>
      <c r="AS23" s="95" t="s">
        <v>73</v>
      </c>
      <c r="AT23" s="94">
        <v>0.8</v>
      </c>
      <c r="AU23" s="94">
        <v>1</v>
      </c>
      <c r="AV23" s="94" t="s">
        <v>72</v>
      </c>
      <c r="AW23" s="102" t="s">
        <v>72</v>
      </c>
      <c r="AX23" s="102" t="s">
        <v>72</v>
      </c>
      <c r="AY23" s="94">
        <v>0.9</v>
      </c>
    </row>
    <row r="24" ht="21" customHeight="1" spans="1:51">
      <c r="A24" s="24" t="s">
        <v>89</v>
      </c>
      <c r="B24" s="25">
        <f t="shared" si="2"/>
        <v>1443</v>
      </c>
      <c r="C24" s="26">
        <v>1443</v>
      </c>
      <c r="D24" s="27"/>
      <c r="E24" s="28">
        <f t="shared" si="4"/>
        <v>0</v>
      </c>
      <c r="F24" s="29">
        <v>508</v>
      </c>
      <c r="G24" s="29"/>
      <c r="H24" s="32"/>
      <c r="I24" s="32"/>
      <c r="J24" s="32"/>
      <c r="K24" s="32">
        <v>0.55</v>
      </c>
      <c r="L24" s="32">
        <v>8.24</v>
      </c>
      <c r="M24" s="32"/>
      <c r="N24" s="32"/>
      <c r="O24" s="32">
        <v>33</v>
      </c>
      <c r="P24" s="32">
        <v>30</v>
      </c>
      <c r="Q24" s="32">
        <v>784</v>
      </c>
      <c r="R24" s="61">
        <v>3</v>
      </c>
      <c r="S24" s="32">
        <v>0.5</v>
      </c>
      <c r="T24" s="32"/>
      <c r="U24" s="36"/>
      <c r="V24" s="32"/>
      <c r="W24" s="32">
        <v>55</v>
      </c>
      <c r="X24" s="26">
        <v>3</v>
      </c>
      <c r="Y24" s="26"/>
      <c r="Z24" s="32"/>
      <c r="AA24" s="26"/>
      <c r="AB24" s="26">
        <v>47</v>
      </c>
      <c r="AC24" s="26">
        <v>1</v>
      </c>
      <c r="AD24" s="26"/>
      <c r="AE24" s="32">
        <v>2.4408</v>
      </c>
      <c r="AF24" s="32"/>
      <c r="AG24" s="32"/>
      <c r="AH24" s="26"/>
      <c r="AI24" s="26"/>
      <c r="AJ24" s="26"/>
      <c r="AK24" s="26"/>
      <c r="AL24" s="26"/>
      <c r="AM24" s="26"/>
      <c r="AN24" s="26"/>
      <c r="AO24" s="72"/>
      <c r="AP24" s="72">
        <v>49</v>
      </c>
      <c r="AQ24" s="94">
        <v>1</v>
      </c>
      <c r="AR24" s="94">
        <v>1</v>
      </c>
      <c r="AS24" s="95" t="s">
        <v>73</v>
      </c>
      <c r="AT24" s="94">
        <v>0.8</v>
      </c>
      <c r="AU24" s="94">
        <v>1</v>
      </c>
      <c r="AV24" s="94" t="s">
        <v>72</v>
      </c>
      <c r="AW24" s="102" t="s">
        <v>72</v>
      </c>
      <c r="AX24" s="102" t="s">
        <v>72</v>
      </c>
      <c r="AY24" s="94">
        <v>0.9</v>
      </c>
    </row>
    <row r="25" s="1" customFormat="1" ht="21" customHeight="1" spans="1:51">
      <c r="A25" s="17" t="s">
        <v>90</v>
      </c>
      <c r="B25" s="18">
        <f t="shared" si="2"/>
        <v>134</v>
      </c>
      <c r="C25" s="19">
        <f>F25+Q25+T25+W25+AB25+AF25+AJ25+AL25+AP25</f>
        <v>134</v>
      </c>
      <c r="D25" s="20">
        <f>AM25</f>
        <v>0</v>
      </c>
      <c r="E25" s="21">
        <f t="shared" si="4"/>
        <v>0</v>
      </c>
      <c r="F25" s="33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74"/>
      <c r="S25" s="74"/>
      <c r="T25" s="74"/>
      <c r="U25" s="74"/>
      <c r="V25" s="34"/>
      <c r="W25" s="34"/>
      <c r="X25" s="74"/>
      <c r="Y25" s="74"/>
      <c r="Z25" s="34"/>
      <c r="AA25" s="74"/>
      <c r="AB25" s="74">
        <f>SUM(AB26:AB28)</f>
        <v>134</v>
      </c>
      <c r="AC25" s="74">
        <f>SUM(AC26:AC28)</f>
        <v>2</v>
      </c>
      <c r="AD25" s="74">
        <f>SUM(AD26:AD28)</f>
        <v>0</v>
      </c>
      <c r="AE25" s="34">
        <f>SUM(AE26:AE28)</f>
        <v>1.33</v>
      </c>
      <c r="AF25" s="34"/>
      <c r="AG25" s="34"/>
      <c r="AH25" s="74"/>
      <c r="AI25" s="74">
        <v>0</v>
      </c>
      <c r="AJ25" s="74"/>
      <c r="AK25" s="74"/>
      <c r="AL25" s="74"/>
      <c r="AM25" s="74"/>
      <c r="AN25" s="74"/>
      <c r="AO25" s="75"/>
      <c r="AP25" s="75"/>
      <c r="AQ25" s="92">
        <v>1</v>
      </c>
      <c r="AR25" s="92">
        <v>1</v>
      </c>
      <c r="AS25" s="93" t="s">
        <v>73</v>
      </c>
      <c r="AT25" s="92">
        <v>0.8</v>
      </c>
      <c r="AU25" s="92">
        <v>1</v>
      </c>
      <c r="AV25" s="92" t="s">
        <v>72</v>
      </c>
      <c r="AW25" s="101" t="s">
        <v>72</v>
      </c>
      <c r="AX25" s="101" t="s">
        <v>72</v>
      </c>
      <c r="AY25" s="92">
        <v>0.9</v>
      </c>
    </row>
    <row r="26" ht="21" customHeight="1" spans="1:51">
      <c r="A26" s="24" t="s">
        <v>76</v>
      </c>
      <c r="B26" s="25">
        <f t="shared" si="2"/>
        <v>40</v>
      </c>
      <c r="C26" s="26">
        <f t="shared" ref="C26:C40" si="5">F26+Q26+T26+W26+AB26+AF26+AJ26+AL26+AP26</f>
        <v>40</v>
      </c>
      <c r="D26" s="27">
        <f>AM26</f>
        <v>0</v>
      </c>
      <c r="E26" s="28">
        <f t="shared" ref="E26:E41" si="6">G26+AG26</f>
        <v>0</v>
      </c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71"/>
      <c r="S26" s="71"/>
      <c r="T26" s="71"/>
      <c r="U26" s="71"/>
      <c r="V26" s="30"/>
      <c r="W26" s="30"/>
      <c r="X26" s="71"/>
      <c r="Y26" s="71"/>
      <c r="Z26" s="30"/>
      <c r="AA26" s="71"/>
      <c r="AB26" s="71">
        <v>40</v>
      </c>
      <c r="AC26" s="71"/>
      <c r="AD26" s="71"/>
      <c r="AE26" s="30"/>
      <c r="AF26" s="30"/>
      <c r="AG26" s="30"/>
      <c r="AH26" s="71"/>
      <c r="AI26" s="71">
        <v>0</v>
      </c>
      <c r="AJ26" s="71"/>
      <c r="AK26" s="71"/>
      <c r="AL26" s="71"/>
      <c r="AM26" s="71"/>
      <c r="AN26" s="71"/>
      <c r="AO26" s="72"/>
      <c r="AP26" s="72"/>
      <c r="AQ26" s="94">
        <v>1</v>
      </c>
      <c r="AR26" s="94">
        <v>1</v>
      </c>
      <c r="AS26" s="95" t="s">
        <v>73</v>
      </c>
      <c r="AT26" s="94">
        <v>0.8</v>
      </c>
      <c r="AU26" s="94">
        <v>1</v>
      </c>
      <c r="AV26" s="94" t="s">
        <v>72</v>
      </c>
      <c r="AW26" s="102" t="s">
        <v>72</v>
      </c>
      <c r="AX26" s="102" t="s">
        <v>72</v>
      </c>
      <c r="AY26" s="94">
        <v>0.9</v>
      </c>
    </row>
    <row r="27" ht="21" customHeight="1" spans="1:51">
      <c r="A27" s="24" t="s">
        <v>91</v>
      </c>
      <c r="B27" s="25">
        <f t="shared" si="2"/>
        <v>47</v>
      </c>
      <c r="C27" s="26">
        <f t="shared" si="5"/>
        <v>47</v>
      </c>
      <c r="D27" s="27">
        <f>AM27</f>
        <v>0</v>
      </c>
      <c r="E27" s="28">
        <f t="shared" si="6"/>
        <v>0</v>
      </c>
      <c r="F27" s="29"/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71"/>
      <c r="S27" s="71"/>
      <c r="T27" s="71"/>
      <c r="U27" s="71"/>
      <c r="V27" s="30"/>
      <c r="W27" s="30"/>
      <c r="X27" s="71"/>
      <c r="Y27" s="71"/>
      <c r="Z27" s="30"/>
      <c r="AA27" s="71"/>
      <c r="AB27" s="71">
        <v>47</v>
      </c>
      <c r="AC27" s="71">
        <v>1</v>
      </c>
      <c r="AD27" s="71"/>
      <c r="AE27" s="30">
        <v>1.15</v>
      </c>
      <c r="AF27" s="30"/>
      <c r="AG27" s="30"/>
      <c r="AH27" s="71"/>
      <c r="AI27" s="71">
        <v>0</v>
      </c>
      <c r="AJ27" s="71"/>
      <c r="AK27" s="71"/>
      <c r="AL27" s="71"/>
      <c r="AM27" s="71"/>
      <c r="AN27" s="71"/>
      <c r="AO27" s="72"/>
      <c r="AP27" s="72"/>
      <c r="AQ27" s="94">
        <v>1</v>
      </c>
      <c r="AR27" s="94">
        <v>1</v>
      </c>
      <c r="AS27" s="95" t="s">
        <v>73</v>
      </c>
      <c r="AT27" s="94">
        <v>0.8</v>
      </c>
      <c r="AU27" s="94">
        <v>1</v>
      </c>
      <c r="AV27" s="94" t="s">
        <v>72</v>
      </c>
      <c r="AW27" s="102" t="s">
        <v>72</v>
      </c>
      <c r="AX27" s="102" t="s">
        <v>72</v>
      </c>
      <c r="AY27" s="94">
        <v>0.9</v>
      </c>
    </row>
    <row r="28" ht="21" customHeight="1" spans="1:51">
      <c r="A28" s="24" t="s">
        <v>92</v>
      </c>
      <c r="B28" s="25">
        <f t="shared" si="2"/>
        <v>47</v>
      </c>
      <c r="C28" s="26">
        <f t="shared" si="5"/>
        <v>47</v>
      </c>
      <c r="D28" s="27">
        <f>AM28</f>
        <v>0</v>
      </c>
      <c r="E28" s="28">
        <f t="shared" si="6"/>
        <v>0</v>
      </c>
      <c r="F28" s="29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71"/>
      <c r="S28" s="71"/>
      <c r="T28" s="71"/>
      <c r="U28" s="71"/>
      <c r="V28" s="30"/>
      <c r="W28" s="30"/>
      <c r="X28" s="71"/>
      <c r="Y28" s="71"/>
      <c r="Z28" s="30"/>
      <c r="AA28" s="71"/>
      <c r="AB28" s="71">
        <v>47</v>
      </c>
      <c r="AC28" s="71">
        <v>1</v>
      </c>
      <c r="AD28" s="71"/>
      <c r="AE28" s="30">
        <v>0.18</v>
      </c>
      <c r="AF28" s="30"/>
      <c r="AG28" s="30"/>
      <c r="AH28" s="71"/>
      <c r="AI28" s="71">
        <v>0</v>
      </c>
      <c r="AJ28" s="71"/>
      <c r="AK28" s="71"/>
      <c r="AL28" s="71"/>
      <c r="AM28" s="71"/>
      <c r="AN28" s="71"/>
      <c r="AO28" s="72"/>
      <c r="AP28" s="72"/>
      <c r="AQ28" s="94">
        <v>1</v>
      </c>
      <c r="AR28" s="94">
        <v>1</v>
      </c>
      <c r="AS28" s="95" t="s">
        <v>73</v>
      </c>
      <c r="AT28" s="94">
        <v>0.8</v>
      </c>
      <c r="AU28" s="94">
        <v>1</v>
      </c>
      <c r="AV28" s="94" t="s">
        <v>72</v>
      </c>
      <c r="AW28" s="102" t="s">
        <v>72</v>
      </c>
      <c r="AX28" s="102" t="s">
        <v>72</v>
      </c>
      <c r="AY28" s="94">
        <v>0.9</v>
      </c>
    </row>
    <row r="29" s="1" customFormat="1" ht="21" customHeight="1" spans="1:51">
      <c r="A29" s="17" t="s">
        <v>93</v>
      </c>
      <c r="B29" s="18">
        <f t="shared" si="2"/>
        <v>21604.94</v>
      </c>
      <c r="C29" s="19">
        <f t="shared" si="5"/>
        <v>20491</v>
      </c>
      <c r="D29" s="20">
        <f>AM29</f>
        <v>0</v>
      </c>
      <c r="E29" s="21">
        <f t="shared" si="6"/>
        <v>1113.94</v>
      </c>
      <c r="F29" s="35">
        <v>8175</v>
      </c>
      <c r="G29" s="33">
        <v>941.94</v>
      </c>
      <c r="H29" s="34">
        <v>2.4</v>
      </c>
      <c r="I29" s="34">
        <v>2</v>
      </c>
      <c r="J29" s="34">
        <v>5.99</v>
      </c>
      <c r="K29" s="34">
        <v>6.1</v>
      </c>
      <c r="L29" s="34">
        <v>43</v>
      </c>
      <c r="M29" s="34">
        <v>2</v>
      </c>
      <c r="N29" s="34">
        <v>2</v>
      </c>
      <c r="O29" s="34">
        <v>255.2</v>
      </c>
      <c r="P29" s="34">
        <v>259</v>
      </c>
      <c r="Q29" s="34">
        <v>10331</v>
      </c>
      <c r="R29" s="74">
        <v>34</v>
      </c>
      <c r="S29" s="34">
        <v>6.35</v>
      </c>
      <c r="T29" s="34"/>
      <c r="U29" s="74"/>
      <c r="V29" s="34"/>
      <c r="W29" s="34">
        <v>667</v>
      </c>
      <c r="X29" s="74">
        <v>13</v>
      </c>
      <c r="Y29" s="74"/>
      <c r="Z29" s="34">
        <v>12</v>
      </c>
      <c r="AA29" s="74"/>
      <c r="AB29" s="74">
        <v>443</v>
      </c>
      <c r="AC29" s="74">
        <v>9</v>
      </c>
      <c r="AD29" s="74"/>
      <c r="AE29" s="34">
        <v>45.32</v>
      </c>
      <c r="AF29" s="34">
        <v>400</v>
      </c>
      <c r="AG29" s="34">
        <v>172</v>
      </c>
      <c r="AH29" s="74">
        <v>12</v>
      </c>
      <c r="AI29" s="74">
        <v>0</v>
      </c>
      <c r="AJ29" s="74"/>
      <c r="AK29" s="74"/>
      <c r="AL29" s="74"/>
      <c r="AM29" s="74"/>
      <c r="AN29" s="74"/>
      <c r="AO29" s="75"/>
      <c r="AP29" s="75">
        <v>475</v>
      </c>
      <c r="AQ29" s="92">
        <v>1</v>
      </c>
      <c r="AR29" s="92">
        <v>1</v>
      </c>
      <c r="AS29" s="93" t="s">
        <v>73</v>
      </c>
      <c r="AT29" s="92">
        <v>0.8</v>
      </c>
      <c r="AU29" s="92">
        <v>1</v>
      </c>
      <c r="AV29" s="92" t="s">
        <v>72</v>
      </c>
      <c r="AW29" s="101" t="s">
        <v>72</v>
      </c>
      <c r="AX29" s="101" t="s">
        <v>72</v>
      </c>
      <c r="AY29" s="92">
        <v>0.9</v>
      </c>
    </row>
    <row r="30" ht="21" customHeight="1" spans="1:51">
      <c r="A30" s="24" t="s">
        <v>76</v>
      </c>
      <c r="B30" s="25">
        <f t="shared" si="2"/>
        <v>36</v>
      </c>
      <c r="C30" s="26">
        <f t="shared" si="5"/>
        <v>36</v>
      </c>
      <c r="D30" s="27"/>
      <c r="E30" s="28"/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71"/>
      <c r="S30" s="30"/>
      <c r="T30" s="30"/>
      <c r="U30" s="71"/>
      <c r="V30" s="30"/>
      <c r="W30" s="30"/>
      <c r="X30" s="71"/>
      <c r="Y30" s="71"/>
      <c r="Z30" s="30"/>
      <c r="AA30" s="71"/>
      <c r="AB30" s="71">
        <v>20</v>
      </c>
      <c r="AC30" s="71"/>
      <c r="AD30" s="71"/>
      <c r="AE30" s="30"/>
      <c r="AF30" s="30"/>
      <c r="AG30" s="30"/>
      <c r="AH30" s="71"/>
      <c r="AI30" s="71"/>
      <c r="AJ30" s="71"/>
      <c r="AK30" s="71"/>
      <c r="AL30" s="71"/>
      <c r="AM30" s="71"/>
      <c r="AN30" s="71"/>
      <c r="AO30" s="72"/>
      <c r="AP30" s="72">
        <v>16</v>
      </c>
      <c r="AQ30" s="94"/>
      <c r="AR30" s="94"/>
      <c r="AS30" s="95"/>
      <c r="AT30" s="94"/>
      <c r="AU30" s="94"/>
      <c r="AV30" s="94"/>
      <c r="AW30" s="102"/>
      <c r="AX30" s="102"/>
      <c r="AY30" s="94"/>
    </row>
    <row r="31" ht="21" customHeight="1" spans="1:51">
      <c r="A31" s="24" t="s">
        <v>94</v>
      </c>
      <c r="B31" s="25">
        <f t="shared" si="2"/>
        <v>2560.28</v>
      </c>
      <c r="C31" s="26">
        <f t="shared" si="5"/>
        <v>2293</v>
      </c>
      <c r="D31" s="27"/>
      <c r="E31" s="28">
        <f t="shared" si="6"/>
        <v>267.28</v>
      </c>
      <c r="F31" s="36">
        <v>386</v>
      </c>
      <c r="G31" s="29">
        <v>267.28</v>
      </c>
      <c r="H31" s="32"/>
      <c r="I31" s="32"/>
      <c r="J31" s="60">
        <v>0.79</v>
      </c>
      <c r="K31" s="61">
        <v>0.33</v>
      </c>
      <c r="L31" s="60">
        <v>1.69</v>
      </c>
      <c r="M31" s="32"/>
      <c r="N31" s="32"/>
      <c r="O31" s="61">
        <v>13.66</v>
      </c>
      <c r="P31" s="26">
        <v>13.87</v>
      </c>
      <c r="Q31" s="26">
        <v>1589</v>
      </c>
      <c r="R31" s="26">
        <v>7.34</v>
      </c>
      <c r="S31" s="26">
        <v>2.8922</v>
      </c>
      <c r="T31" s="26"/>
      <c r="U31" s="26"/>
      <c r="V31" s="26"/>
      <c r="W31" s="26">
        <v>220</v>
      </c>
      <c r="X31" s="26">
        <v>4</v>
      </c>
      <c r="Y31" s="26"/>
      <c r="Z31" s="26">
        <v>6</v>
      </c>
      <c r="AA31" s="26"/>
      <c r="AB31" s="26">
        <v>47</v>
      </c>
      <c r="AC31" s="26">
        <v>1</v>
      </c>
      <c r="AD31" s="26"/>
      <c r="AE31" s="26">
        <v>5.3726</v>
      </c>
      <c r="AF31" s="54"/>
      <c r="AG31" s="54"/>
      <c r="AH31" s="26"/>
      <c r="AI31" s="26"/>
      <c r="AJ31" s="26"/>
      <c r="AK31" s="26"/>
      <c r="AL31" s="26"/>
      <c r="AM31" s="26"/>
      <c r="AN31" s="26"/>
      <c r="AO31" s="72"/>
      <c r="AP31" s="72">
        <v>51</v>
      </c>
      <c r="AQ31" s="94">
        <v>1</v>
      </c>
      <c r="AR31" s="94">
        <v>1</v>
      </c>
      <c r="AS31" s="95" t="s">
        <v>73</v>
      </c>
      <c r="AT31" s="94">
        <v>0.8</v>
      </c>
      <c r="AU31" s="94">
        <v>1</v>
      </c>
      <c r="AV31" s="94" t="s">
        <v>72</v>
      </c>
      <c r="AW31" s="102" t="s">
        <v>72</v>
      </c>
      <c r="AX31" s="102" t="s">
        <v>72</v>
      </c>
      <c r="AY31" s="94">
        <v>0.9</v>
      </c>
    </row>
    <row r="32" ht="21" customHeight="1" spans="1:51">
      <c r="A32" s="24" t="s">
        <v>95</v>
      </c>
      <c r="B32" s="25">
        <f t="shared" si="2"/>
        <v>1513</v>
      </c>
      <c r="C32" s="26">
        <f t="shared" si="5"/>
        <v>1513</v>
      </c>
      <c r="D32" s="27"/>
      <c r="E32" s="28">
        <f t="shared" si="6"/>
        <v>0</v>
      </c>
      <c r="F32" s="36">
        <v>96</v>
      </c>
      <c r="G32" s="29"/>
      <c r="H32" s="32"/>
      <c r="I32" s="32"/>
      <c r="J32" s="60">
        <v>0</v>
      </c>
      <c r="K32" s="61"/>
      <c r="L32" s="62">
        <v>1.53</v>
      </c>
      <c r="M32" s="32"/>
      <c r="N32" s="32"/>
      <c r="O32" s="61">
        <v>0</v>
      </c>
      <c r="P32" s="32"/>
      <c r="Q32" s="32">
        <v>1136</v>
      </c>
      <c r="R32" s="26">
        <v>3</v>
      </c>
      <c r="S32" s="32">
        <v>19</v>
      </c>
      <c r="T32" s="32"/>
      <c r="U32" s="26"/>
      <c r="V32" s="32"/>
      <c r="W32" s="26">
        <v>172</v>
      </c>
      <c r="X32" s="26">
        <v>2</v>
      </c>
      <c r="Y32" s="26"/>
      <c r="Z32" s="32"/>
      <c r="AA32" s="26"/>
      <c r="AB32" s="26">
        <v>47</v>
      </c>
      <c r="AC32" s="26">
        <v>1</v>
      </c>
      <c r="AD32" s="26"/>
      <c r="AE32" s="32">
        <v>6.072</v>
      </c>
      <c r="AF32" s="32"/>
      <c r="AG32" s="32"/>
      <c r="AH32" s="26"/>
      <c r="AI32" s="26"/>
      <c r="AJ32" s="26"/>
      <c r="AK32" s="26"/>
      <c r="AL32" s="26"/>
      <c r="AM32" s="26"/>
      <c r="AN32" s="26"/>
      <c r="AO32" s="72"/>
      <c r="AP32" s="72">
        <v>62</v>
      </c>
      <c r="AQ32" s="94">
        <v>1</v>
      </c>
      <c r="AR32" s="94">
        <v>1</v>
      </c>
      <c r="AS32" s="95" t="s">
        <v>73</v>
      </c>
      <c r="AT32" s="94">
        <v>0.8</v>
      </c>
      <c r="AU32" s="94">
        <v>1</v>
      </c>
      <c r="AV32" s="94" t="s">
        <v>72</v>
      </c>
      <c r="AW32" s="102" t="s">
        <v>72</v>
      </c>
      <c r="AX32" s="102" t="s">
        <v>72</v>
      </c>
      <c r="AY32" s="94">
        <v>0.9</v>
      </c>
    </row>
    <row r="33" ht="21" customHeight="1" spans="1:51">
      <c r="A33" s="24" t="s">
        <v>96</v>
      </c>
      <c r="B33" s="25">
        <f t="shared" si="2"/>
        <v>4496</v>
      </c>
      <c r="C33" s="26">
        <f t="shared" si="5"/>
        <v>4496</v>
      </c>
      <c r="D33" s="27"/>
      <c r="E33" s="28">
        <f t="shared" si="6"/>
        <v>0</v>
      </c>
      <c r="F33" s="36">
        <v>1906</v>
      </c>
      <c r="G33" s="29"/>
      <c r="H33" s="30">
        <v>0.5</v>
      </c>
      <c r="I33" s="30">
        <v>0.5</v>
      </c>
      <c r="J33" s="60">
        <v>1.42</v>
      </c>
      <c r="K33" s="61">
        <v>1.96</v>
      </c>
      <c r="L33" s="3">
        <v>2.64</v>
      </c>
      <c r="M33" s="30">
        <v>0.5</v>
      </c>
      <c r="N33" s="30">
        <v>0.5</v>
      </c>
      <c r="O33" s="61">
        <v>81.82</v>
      </c>
      <c r="P33" s="32">
        <v>83.03</v>
      </c>
      <c r="Q33" s="30">
        <v>2325</v>
      </c>
      <c r="R33" s="71">
        <v>6.52</v>
      </c>
      <c r="S33" s="71">
        <v>1.5322</v>
      </c>
      <c r="T33" s="71"/>
      <c r="U33" s="71"/>
      <c r="V33" s="30"/>
      <c r="W33" s="71">
        <v>145</v>
      </c>
      <c r="X33" s="71">
        <v>3</v>
      </c>
      <c r="Y33" s="71"/>
      <c r="Z33" s="30">
        <v>2</v>
      </c>
      <c r="AA33" s="71"/>
      <c r="AB33" s="71">
        <v>47</v>
      </c>
      <c r="AC33" s="71">
        <v>1</v>
      </c>
      <c r="AD33" s="71"/>
      <c r="AE33" s="30">
        <v>8.544</v>
      </c>
      <c r="AF33" s="30"/>
      <c r="AG33" s="30"/>
      <c r="AH33" s="71"/>
      <c r="AI33" s="71"/>
      <c r="AJ33" s="71"/>
      <c r="AK33" s="71"/>
      <c r="AL33" s="71"/>
      <c r="AM33" s="71"/>
      <c r="AN33" s="71"/>
      <c r="AO33" s="72"/>
      <c r="AP33" s="72">
        <v>73</v>
      </c>
      <c r="AQ33" s="94">
        <v>1</v>
      </c>
      <c r="AR33" s="94">
        <v>1</v>
      </c>
      <c r="AS33" s="95" t="s">
        <v>73</v>
      </c>
      <c r="AT33" s="94">
        <v>0.8</v>
      </c>
      <c r="AU33" s="94">
        <v>1</v>
      </c>
      <c r="AV33" s="94" t="s">
        <v>72</v>
      </c>
      <c r="AW33" s="102" t="s">
        <v>72</v>
      </c>
      <c r="AX33" s="102" t="s">
        <v>72</v>
      </c>
      <c r="AY33" s="94">
        <v>0.9</v>
      </c>
    </row>
    <row r="34" ht="21" customHeight="1" spans="1:51">
      <c r="A34" s="24" t="s">
        <v>97</v>
      </c>
      <c r="B34" s="25">
        <f t="shared" si="2"/>
        <v>1781.33</v>
      </c>
      <c r="C34" s="26">
        <f t="shared" si="5"/>
        <v>1520</v>
      </c>
      <c r="D34" s="27"/>
      <c r="E34" s="28">
        <f t="shared" si="6"/>
        <v>261.33</v>
      </c>
      <c r="F34" s="36">
        <v>739</v>
      </c>
      <c r="G34" s="29">
        <v>261.33</v>
      </c>
      <c r="H34" s="30">
        <v>0.0133</v>
      </c>
      <c r="I34" s="30"/>
      <c r="J34" s="60">
        <v>0.44</v>
      </c>
      <c r="K34" s="61">
        <v>0.18</v>
      </c>
      <c r="L34" s="62">
        <v>9.3</v>
      </c>
      <c r="M34" s="30"/>
      <c r="N34" s="30"/>
      <c r="O34" s="61">
        <v>7.56</v>
      </c>
      <c r="P34" s="30">
        <v>7.68</v>
      </c>
      <c r="Q34" s="30">
        <v>622</v>
      </c>
      <c r="R34" s="71">
        <v>3.76</v>
      </c>
      <c r="S34" s="30"/>
      <c r="T34" s="30"/>
      <c r="U34" s="71"/>
      <c r="V34" s="30"/>
      <c r="W34" s="71">
        <v>50</v>
      </c>
      <c r="X34" s="71">
        <v>1</v>
      </c>
      <c r="Y34" s="71"/>
      <c r="Z34" s="30">
        <v>2</v>
      </c>
      <c r="AA34" s="71"/>
      <c r="AB34" s="71">
        <v>47</v>
      </c>
      <c r="AC34" s="71">
        <v>1</v>
      </c>
      <c r="AD34" s="71"/>
      <c r="AE34" s="30">
        <v>8.0766</v>
      </c>
      <c r="AF34" s="30"/>
      <c r="AG34" s="30"/>
      <c r="AH34" s="71"/>
      <c r="AI34" s="71"/>
      <c r="AJ34" s="71"/>
      <c r="AK34" s="71"/>
      <c r="AL34" s="71"/>
      <c r="AM34" s="71"/>
      <c r="AN34" s="71"/>
      <c r="AO34" s="72"/>
      <c r="AP34" s="72">
        <v>62</v>
      </c>
      <c r="AQ34" s="94">
        <v>1</v>
      </c>
      <c r="AR34" s="94">
        <v>1</v>
      </c>
      <c r="AS34" s="95" t="s">
        <v>73</v>
      </c>
      <c r="AT34" s="94">
        <v>0.8</v>
      </c>
      <c r="AU34" s="94">
        <v>1</v>
      </c>
      <c r="AV34" s="94" t="s">
        <v>72</v>
      </c>
      <c r="AW34" s="102" t="s">
        <v>72</v>
      </c>
      <c r="AX34" s="102" t="s">
        <v>72</v>
      </c>
      <c r="AY34" s="94">
        <v>0.9</v>
      </c>
    </row>
    <row r="35" ht="21" customHeight="1" spans="1:51">
      <c r="A35" s="24" t="s">
        <v>98</v>
      </c>
      <c r="B35" s="25">
        <f t="shared" si="2"/>
        <v>2743</v>
      </c>
      <c r="C35" s="26">
        <f t="shared" si="5"/>
        <v>2743</v>
      </c>
      <c r="D35" s="27"/>
      <c r="E35" s="28">
        <f t="shared" si="6"/>
        <v>0</v>
      </c>
      <c r="F35" s="36">
        <v>1330</v>
      </c>
      <c r="G35" s="29"/>
      <c r="H35" s="31">
        <v>0.56</v>
      </c>
      <c r="I35" s="31">
        <v>0.5</v>
      </c>
      <c r="J35" s="60">
        <v>0</v>
      </c>
      <c r="K35" s="61">
        <v>0.83</v>
      </c>
      <c r="L35" s="63">
        <v>8.76</v>
      </c>
      <c r="M35" s="31">
        <v>0.5</v>
      </c>
      <c r="N35" s="31">
        <v>0.5</v>
      </c>
      <c r="O35" s="61">
        <v>34.8</v>
      </c>
      <c r="P35" s="30">
        <v>35.32</v>
      </c>
      <c r="Q35" s="30">
        <v>1309</v>
      </c>
      <c r="R35" s="72">
        <v>4.38</v>
      </c>
      <c r="S35" s="31">
        <v>1.58</v>
      </c>
      <c r="T35" s="31"/>
      <c r="U35" s="72"/>
      <c r="V35" s="31"/>
      <c r="W35" s="72"/>
      <c r="X35" s="72"/>
      <c r="Y35" s="72"/>
      <c r="Z35" s="31"/>
      <c r="AA35" s="72"/>
      <c r="AB35" s="72">
        <v>47</v>
      </c>
      <c r="AC35" s="72">
        <v>1</v>
      </c>
      <c r="AD35" s="72"/>
      <c r="AE35" s="31">
        <v>3.8259</v>
      </c>
      <c r="AF35" s="30"/>
      <c r="AG35" s="30"/>
      <c r="AH35" s="72"/>
      <c r="AI35" s="72"/>
      <c r="AJ35" s="72"/>
      <c r="AK35" s="72"/>
      <c r="AL35" s="72"/>
      <c r="AM35" s="72"/>
      <c r="AN35" s="72"/>
      <c r="AO35" s="72"/>
      <c r="AP35" s="72">
        <v>57</v>
      </c>
      <c r="AQ35" s="94">
        <v>1</v>
      </c>
      <c r="AR35" s="94">
        <v>1</v>
      </c>
      <c r="AS35" s="95" t="s">
        <v>73</v>
      </c>
      <c r="AT35" s="94">
        <v>0.8</v>
      </c>
      <c r="AU35" s="94">
        <v>1</v>
      </c>
      <c r="AV35" s="94" t="s">
        <v>72</v>
      </c>
      <c r="AW35" s="102" t="s">
        <v>72</v>
      </c>
      <c r="AX35" s="102" t="s">
        <v>72</v>
      </c>
      <c r="AY35" s="94">
        <v>0.9</v>
      </c>
    </row>
    <row r="36" ht="21" customHeight="1" spans="1:51">
      <c r="A36" s="24" t="s">
        <v>99</v>
      </c>
      <c r="B36" s="25">
        <f t="shared" si="2"/>
        <v>1831.57</v>
      </c>
      <c r="C36" s="26">
        <f t="shared" si="5"/>
        <v>1596</v>
      </c>
      <c r="D36" s="27"/>
      <c r="E36" s="28">
        <f t="shared" si="6"/>
        <v>235.57</v>
      </c>
      <c r="F36" s="36">
        <v>860</v>
      </c>
      <c r="G36" s="29">
        <v>235.57</v>
      </c>
      <c r="H36" s="30">
        <v>0.0568</v>
      </c>
      <c r="I36" s="30"/>
      <c r="J36" s="60">
        <v>1.56</v>
      </c>
      <c r="K36" s="61">
        <v>0.65</v>
      </c>
      <c r="L36" s="62">
        <v>4.81</v>
      </c>
      <c r="M36" s="30"/>
      <c r="N36" s="30"/>
      <c r="O36" s="61">
        <v>27.19</v>
      </c>
      <c r="P36" s="30">
        <v>27.59</v>
      </c>
      <c r="Q36" s="30">
        <v>656</v>
      </c>
      <c r="R36" s="71"/>
      <c r="S36" s="30">
        <v>0.4168</v>
      </c>
      <c r="T36" s="30"/>
      <c r="U36" s="28"/>
      <c r="V36" s="30"/>
      <c r="W36" s="71"/>
      <c r="X36" s="71"/>
      <c r="Y36" s="71"/>
      <c r="Z36" s="30"/>
      <c r="AA36" s="71"/>
      <c r="AB36" s="71">
        <v>47</v>
      </c>
      <c r="AC36" s="71">
        <v>1</v>
      </c>
      <c r="AD36" s="71"/>
      <c r="AE36" s="30">
        <v>3.5042</v>
      </c>
      <c r="AF36" s="30"/>
      <c r="AG36" s="30"/>
      <c r="AH36" s="71"/>
      <c r="AI36" s="71"/>
      <c r="AJ36" s="71"/>
      <c r="AK36" s="71"/>
      <c r="AL36" s="71"/>
      <c r="AM36" s="71"/>
      <c r="AN36" s="71"/>
      <c r="AO36" s="72"/>
      <c r="AP36" s="72">
        <v>33</v>
      </c>
      <c r="AQ36" s="94">
        <v>1</v>
      </c>
      <c r="AR36" s="94">
        <v>1</v>
      </c>
      <c r="AS36" s="95" t="s">
        <v>73</v>
      </c>
      <c r="AT36" s="94">
        <v>0.8</v>
      </c>
      <c r="AU36" s="94">
        <v>1</v>
      </c>
      <c r="AV36" s="94" t="s">
        <v>72</v>
      </c>
      <c r="AW36" s="102" t="s">
        <v>72</v>
      </c>
      <c r="AX36" s="102" t="s">
        <v>72</v>
      </c>
      <c r="AY36" s="94">
        <v>0.9</v>
      </c>
    </row>
    <row r="37" ht="21" customHeight="1" spans="1:51">
      <c r="A37" s="24" t="s">
        <v>100</v>
      </c>
      <c r="B37" s="25">
        <f t="shared" si="2"/>
        <v>2338</v>
      </c>
      <c r="C37" s="26">
        <f t="shared" si="5"/>
        <v>2338</v>
      </c>
      <c r="D37" s="27"/>
      <c r="E37" s="28">
        <f t="shared" si="6"/>
        <v>0</v>
      </c>
      <c r="F37" s="36">
        <v>545</v>
      </c>
      <c r="G37" s="29"/>
      <c r="H37" s="30">
        <v>0.0114</v>
      </c>
      <c r="I37" s="31"/>
      <c r="J37" s="60">
        <v>0.75</v>
      </c>
      <c r="K37" s="61">
        <v>0.31</v>
      </c>
      <c r="L37" s="64">
        <v>4.46</v>
      </c>
      <c r="M37" s="31"/>
      <c r="N37" s="31"/>
      <c r="O37" s="61">
        <v>12.93</v>
      </c>
      <c r="P37" s="32">
        <v>13.12</v>
      </c>
      <c r="Q37" s="30">
        <v>1704</v>
      </c>
      <c r="R37" s="72">
        <v>5.35</v>
      </c>
      <c r="S37" s="31">
        <v>1.94</v>
      </c>
      <c r="T37" s="31"/>
      <c r="U37" s="72"/>
      <c r="V37" s="31"/>
      <c r="W37" s="73"/>
      <c r="X37" s="73"/>
      <c r="Y37" s="73"/>
      <c r="Z37" s="59"/>
      <c r="AA37" s="73"/>
      <c r="AB37" s="73">
        <v>47</v>
      </c>
      <c r="AC37" s="82">
        <v>1</v>
      </c>
      <c r="AD37" s="82"/>
      <c r="AE37" s="83">
        <v>4.4316</v>
      </c>
      <c r="AF37" s="83"/>
      <c r="AG37" s="83"/>
      <c r="AH37" s="90"/>
      <c r="AI37" s="72"/>
      <c r="AJ37" s="72"/>
      <c r="AK37" s="72"/>
      <c r="AL37" s="72"/>
      <c r="AM37" s="72"/>
      <c r="AN37" s="72"/>
      <c r="AO37" s="72"/>
      <c r="AP37" s="72">
        <v>42</v>
      </c>
      <c r="AQ37" s="94">
        <v>1</v>
      </c>
      <c r="AR37" s="94">
        <v>1</v>
      </c>
      <c r="AS37" s="95" t="s">
        <v>73</v>
      </c>
      <c r="AT37" s="94">
        <v>0.8</v>
      </c>
      <c r="AU37" s="94">
        <v>1</v>
      </c>
      <c r="AV37" s="94" t="s">
        <v>72</v>
      </c>
      <c r="AW37" s="102" t="s">
        <v>72</v>
      </c>
      <c r="AX37" s="102" t="s">
        <v>72</v>
      </c>
      <c r="AY37" s="94">
        <v>0.9</v>
      </c>
    </row>
    <row r="38" ht="21" customHeight="1" spans="1:51">
      <c r="A38" s="24" t="s">
        <v>101</v>
      </c>
      <c r="B38" s="25">
        <f t="shared" si="2"/>
        <v>1987.76</v>
      </c>
      <c r="C38" s="26">
        <f t="shared" si="5"/>
        <v>1638</v>
      </c>
      <c r="D38" s="27"/>
      <c r="E38" s="28">
        <f t="shared" si="6"/>
        <v>349.76</v>
      </c>
      <c r="F38" s="36">
        <v>1150</v>
      </c>
      <c r="G38" s="29">
        <v>177.76</v>
      </c>
      <c r="H38" s="30">
        <v>0.705</v>
      </c>
      <c r="I38" s="30">
        <v>0.505</v>
      </c>
      <c r="J38" s="60">
        <v>0</v>
      </c>
      <c r="K38" s="61">
        <v>0.81</v>
      </c>
      <c r="L38" s="62">
        <v>6.25</v>
      </c>
      <c r="M38" s="30">
        <v>0.505</v>
      </c>
      <c r="N38" s="30">
        <v>0.505</v>
      </c>
      <c r="O38" s="61">
        <v>33.82</v>
      </c>
      <c r="P38" s="61">
        <v>34.32</v>
      </c>
      <c r="Q38" s="32"/>
      <c r="R38" s="71"/>
      <c r="S38" s="30"/>
      <c r="T38" s="30"/>
      <c r="U38" s="71"/>
      <c r="V38" s="32"/>
      <c r="W38" s="71"/>
      <c r="X38" s="71"/>
      <c r="Y38" s="71"/>
      <c r="Z38" s="30"/>
      <c r="AA38" s="71"/>
      <c r="AB38" s="71">
        <v>47</v>
      </c>
      <c r="AC38" s="71">
        <v>1</v>
      </c>
      <c r="AD38" s="71"/>
      <c r="AE38" s="32">
        <v>3.2469</v>
      </c>
      <c r="AF38" s="32">
        <v>400</v>
      </c>
      <c r="AG38" s="32">
        <v>172</v>
      </c>
      <c r="AH38" s="71">
        <v>12</v>
      </c>
      <c r="AI38" s="71"/>
      <c r="AJ38" s="71"/>
      <c r="AK38" s="71"/>
      <c r="AL38" s="71"/>
      <c r="AM38" s="71"/>
      <c r="AN38" s="71"/>
      <c r="AO38" s="72"/>
      <c r="AP38" s="72">
        <v>41</v>
      </c>
      <c r="AQ38" s="94">
        <v>1</v>
      </c>
      <c r="AR38" s="94">
        <v>1</v>
      </c>
      <c r="AS38" s="95" t="s">
        <v>73</v>
      </c>
      <c r="AT38" s="94">
        <v>0.8</v>
      </c>
      <c r="AU38" s="94">
        <v>1</v>
      </c>
      <c r="AV38" s="94" t="s">
        <v>72</v>
      </c>
      <c r="AW38" s="102" t="s">
        <v>72</v>
      </c>
      <c r="AX38" s="102" t="s">
        <v>72</v>
      </c>
      <c r="AY38" s="94">
        <v>0.9</v>
      </c>
    </row>
    <row r="39" ht="21" customHeight="1" spans="1:51">
      <c r="A39" s="24" t="s">
        <v>102</v>
      </c>
      <c r="B39" s="25">
        <f t="shared" si="2"/>
        <v>2318</v>
      </c>
      <c r="C39" s="26">
        <f t="shared" si="5"/>
        <v>2318</v>
      </c>
      <c r="D39" s="27"/>
      <c r="E39" s="28">
        <f t="shared" si="6"/>
        <v>0</v>
      </c>
      <c r="F39" s="36">
        <v>1163</v>
      </c>
      <c r="G39" s="29"/>
      <c r="H39" s="30">
        <v>0.6185</v>
      </c>
      <c r="I39" s="30">
        <v>0.5</v>
      </c>
      <c r="J39" s="60">
        <v>1.03</v>
      </c>
      <c r="K39" s="61">
        <v>1.04</v>
      </c>
      <c r="L39" s="62">
        <v>3.57</v>
      </c>
      <c r="M39" s="30">
        <v>0.5</v>
      </c>
      <c r="N39" s="30">
        <v>0.5</v>
      </c>
      <c r="O39" s="61">
        <v>43.42</v>
      </c>
      <c r="P39" s="30">
        <v>44.07</v>
      </c>
      <c r="Q39" s="30">
        <v>990</v>
      </c>
      <c r="R39" s="71">
        <v>3.64</v>
      </c>
      <c r="S39" s="30">
        <v>0.9119</v>
      </c>
      <c r="T39" s="30"/>
      <c r="U39" s="71"/>
      <c r="V39" s="32"/>
      <c r="W39" s="71">
        <v>80</v>
      </c>
      <c r="X39" s="71">
        <v>3</v>
      </c>
      <c r="Y39" s="71"/>
      <c r="Z39" s="30">
        <v>2</v>
      </c>
      <c r="AA39" s="71"/>
      <c r="AB39" s="71">
        <v>47</v>
      </c>
      <c r="AC39" s="71">
        <v>1</v>
      </c>
      <c r="AD39" s="71"/>
      <c r="AE39" s="32">
        <v>2.2517</v>
      </c>
      <c r="AF39" s="32"/>
      <c r="AG39" s="32"/>
      <c r="AH39" s="71"/>
      <c r="AI39" s="71"/>
      <c r="AJ39" s="71"/>
      <c r="AK39" s="71"/>
      <c r="AL39" s="71"/>
      <c r="AM39" s="71"/>
      <c r="AN39" s="71"/>
      <c r="AO39" s="72"/>
      <c r="AP39" s="72">
        <v>38</v>
      </c>
      <c r="AQ39" s="94">
        <v>1</v>
      </c>
      <c r="AR39" s="94">
        <v>1</v>
      </c>
      <c r="AS39" s="95" t="s">
        <v>73</v>
      </c>
      <c r="AT39" s="94">
        <v>0.8</v>
      </c>
      <c r="AU39" s="94">
        <v>1</v>
      </c>
      <c r="AV39" s="94" t="s">
        <v>72</v>
      </c>
      <c r="AW39" s="102" t="s">
        <v>72</v>
      </c>
      <c r="AX39" s="102" t="s">
        <v>72</v>
      </c>
      <c r="AY39" s="94">
        <v>0.9</v>
      </c>
    </row>
    <row r="40" s="1" customFormat="1" ht="21" customHeight="1" spans="1:51">
      <c r="A40" s="17" t="s">
        <v>103</v>
      </c>
      <c r="B40" s="37">
        <f t="shared" si="2"/>
        <v>10187</v>
      </c>
      <c r="C40" s="19">
        <f t="shared" si="5"/>
        <v>10015</v>
      </c>
      <c r="D40" s="20">
        <f>AM40</f>
        <v>0</v>
      </c>
      <c r="E40" s="21">
        <f t="shared" si="6"/>
        <v>172</v>
      </c>
      <c r="F40" s="33">
        <v>1680</v>
      </c>
      <c r="G40" s="33"/>
      <c r="H40" s="38">
        <v>0.18</v>
      </c>
      <c r="I40" s="38"/>
      <c r="J40" s="38">
        <v>3.69</v>
      </c>
      <c r="K40" s="38">
        <v>2.4</v>
      </c>
      <c r="L40" s="38">
        <v>6</v>
      </c>
      <c r="M40" s="38"/>
      <c r="N40" s="34">
        <v>1.2</v>
      </c>
      <c r="O40" s="34">
        <v>88.2</v>
      </c>
      <c r="P40" s="34">
        <v>74</v>
      </c>
      <c r="Q40" s="34">
        <v>6474</v>
      </c>
      <c r="R40" s="75">
        <v>22</v>
      </c>
      <c r="S40" s="38">
        <v>3.98</v>
      </c>
      <c r="T40" s="38">
        <v>468</v>
      </c>
      <c r="U40" s="75">
        <v>3</v>
      </c>
      <c r="V40" s="38">
        <v>0.46</v>
      </c>
      <c r="W40" s="38">
        <v>543</v>
      </c>
      <c r="X40" s="75">
        <v>6</v>
      </c>
      <c r="Y40" s="75">
        <v>3</v>
      </c>
      <c r="Z40" s="38">
        <v>0.65</v>
      </c>
      <c r="AA40" s="75"/>
      <c r="AB40" s="75">
        <v>235</v>
      </c>
      <c r="AC40" s="75">
        <v>5</v>
      </c>
      <c r="AD40" s="75"/>
      <c r="AE40" s="38">
        <v>13.92</v>
      </c>
      <c r="AF40" s="34">
        <v>400</v>
      </c>
      <c r="AG40" s="34">
        <v>172</v>
      </c>
      <c r="AH40" s="75">
        <v>12</v>
      </c>
      <c r="AI40" s="75">
        <v>0</v>
      </c>
      <c r="AJ40" s="75"/>
      <c r="AK40" s="75"/>
      <c r="AL40" s="75"/>
      <c r="AM40" s="75"/>
      <c r="AN40" s="75"/>
      <c r="AO40" s="75"/>
      <c r="AP40" s="75">
        <v>215</v>
      </c>
      <c r="AQ40" s="92">
        <v>1</v>
      </c>
      <c r="AR40" s="92">
        <v>1</v>
      </c>
      <c r="AS40" s="93" t="s">
        <v>73</v>
      </c>
      <c r="AT40" s="92">
        <v>0.8</v>
      </c>
      <c r="AU40" s="92">
        <v>1</v>
      </c>
      <c r="AV40" s="92" t="s">
        <v>72</v>
      </c>
      <c r="AW40" s="101" t="s">
        <v>72</v>
      </c>
      <c r="AX40" s="101" t="s">
        <v>72</v>
      </c>
      <c r="AY40" s="92">
        <v>0.9</v>
      </c>
    </row>
    <row r="41" s="1" customFormat="1" ht="21" customHeight="1" spans="1:51">
      <c r="A41" s="24" t="s">
        <v>76</v>
      </c>
      <c r="B41" s="39">
        <f t="shared" si="2"/>
        <v>60</v>
      </c>
      <c r="C41" s="40">
        <f t="shared" ref="C41:C46" si="7">F41+Q41+T41+W41+AB41+AF41+AJ41+AL41+AP41</f>
        <v>60</v>
      </c>
      <c r="D41" s="41">
        <f t="shared" ref="D41:D47" si="8">AM41</f>
        <v>0</v>
      </c>
      <c r="E41" s="42">
        <f t="shared" ref="E41:E47" si="9">G41+AG41</f>
        <v>0</v>
      </c>
      <c r="F41" s="43"/>
      <c r="G41" s="43"/>
      <c r="H41" s="44"/>
      <c r="I41" s="44"/>
      <c r="J41" s="44"/>
      <c r="K41" s="65"/>
      <c r="L41" s="66"/>
      <c r="M41" s="66"/>
      <c r="N41" s="65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43"/>
      <c r="AG41" s="43"/>
      <c r="AH41" s="66"/>
      <c r="AI41" s="66"/>
      <c r="AJ41" s="66"/>
      <c r="AK41" s="66"/>
      <c r="AL41" s="66"/>
      <c r="AM41" s="66"/>
      <c r="AN41" s="66"/>
      <c r="AO41" s="66"/>
      <c r="AP41" s="66">
        <v>60</v>
      </c>
      <c r="AQ41" s="96">
        <v>1</v>
      </c>
      <c r="AR41" s="96">
        <v>1</v>
      </c>
      <c r="AS41" s="97" t="s">
        <v>73</v>
      </c>
      <c r="AT41" s="96">
        <v>0.8</v>
      </c>
      <c r="AU41" s="96">
        <v>1</v>
      </c>
      <c r="AV41" s="96" t="s">
        <v>72</v>
      </c>
      <c r="AW41" s="103" t="s">
        <v>72</v>
      </c>
      <c r="AX41" s="103" t="s">
        <v>72</v>
      </c>
      <c r="AY41" s="96">
        <v>0.9</v>
      </c>
    </row>
    <row r="42" s="1" customFormat="1" ht="21" customHeight="1" spans="1:51">
      <c r="A42" s="24" t="s">
        <v>104</v>
      </c>
      <c r="B42" s="45">
        <f t="shared" si="2"/>
        <v>4298</v>
      </c>
      <c r="C42" s="46">
        <f t="shared" si="7"/>
        <v>4126</v>
      </c>
      <c r="D42" s="47">
        <f t="shared" si="8"/>
        <v>0</v>
      </c>
      <c r="E42" s="48">
        <f t="shared" si="9"/>
        <v>172</v>
      </c>
      <c r="F42" s="49">
        <v>453</v>
      </c>
      <c r="G42" s="49"/>
      <c r="H42" s="50">
        <v>0.04</v>
      </c>
      <c r="I42" s="50"/>
      <c r="J42" s="50">
        <v>1.04649721404871</v>
      </c>
      <c r="K42" s="50">
        <v>0.4</v>
      </c>
      <c r="L42" s="50">
        <v>2.38</v>
      </c>
      <c r="M42" s="50"/>
      <c r="N42" s="50">
        <v>0.340324297251612</v>
      </c>
      <c r="O42" s="50">
        <v>25.0138358479935</v>
      </c>
      <c r="P42" s="50">
        <v>20.9866649971827</v>
      </c>
      <c r="Q42" s="50">
        <v>3011</v>
      </c>
      <c r="R42" s="76">
        <v>16.7</v>
      </c>
      <c r="S42" s="50">
        <v>2.76</v>
      </c>
      <c r="T42" s="50"/>
      <c r="U42" s="77"/>
      <c r="V42" s="50"/>
      <c r="W42" s="50">
        <v>175</v>
      </c>
      <c r="X42" s="77">
        <v>5</v>
      </c>
      <c r="Y42" s="77"/>
      <c r="Z42" s="50"/>
      <c r="AA42" s="77"/>
      <c r="AB42" s="77">
        <v>47</v>
      </c>
      <c r="AC42" s="77">
        <v>1</v>
      </c>
      <c r="AD42" s="77"/>
      <c r="AE42" s="85">
        <v>5.8805</v>
      </c>
      <c r="AF42" s="50">
        <v>400</v>
      </c>
      <c r="AG42" s="50">
        <v>172</v>
      </c>
      <c r="AH42" s="77">
        <v>12</v>
      </c>
      <c r="AI42" s="77"/>
      <c r="AJ42" s="77"/>
      <c r="AK42" s="77"/>
      <c r="AL42" s="77"/>
      <c r="AM42" s="77"/>
      <c r="AN42" s="77"/>
      <c r="AO42" s="77"/>
      <c r="AP42" s="77">
        <v>40</v>
      </c>
      <c r="AQ42" s="98">
        <v>1</v>
      </c>
      <c r="AR42" s="98">
        <v>1</v>
      </c>
      <c r="AS42" s="99" t="s">
        <v>73</v>
      </c>
      <c r="AT42" s="98">
        <v>0.8</v>
      </c>
      <c r="AU42" s="98">
        <v>1</v>
      </c>
      <c r="AV42" s="98" t="s">
        <v>72</v>
      </c>
      <c r="AW42" s="104" t="s">
        <v>72</v>
      </c>
      <c r="AX42" s="104" t="s">
        <v>72</v>
      </c>
      <c r="AY42" s="98">
        <v>0.9</v>
      </c>
    </row>
    <row r="43" s="1" customFormat="1" ht="21" customHeight="1" spans="1:51">
      <c r="A43" s="24" t="s">
        <v>105</v>
      </c>
      <c r="B43" s="45">
        <f t="shared" si="2"/>
        <v>3490.5</v>
      </c>
      <c r="C43" s="46">
        <f t="shared" si="7"/>
        <v>3490.5</v>
      </c>
      <c r="D43" s="47">
        <f t="shared" si="8"/>
        <v>0</v>
      </c>
      <c r="E43" s="48">
        <f t="shared" si="9"/>
        <v>0</v>
      </c>
      <c r="F43" s="49">
        <v>661.5</v>
      </c>
      <c r="G43" s="49"/>
      <c r="H43" s="50">
        <v>0.01</v>
      </c>
      <c r="I43" s="50"/>
      <c r="J43" s="50">
        <v>1.52816315031616</v>
      </c>
      <c r="K43" s="50">
        <v>0.57</v>
      </c>
      <c r="L43" s="50">
        <v>0.98</v>
      </c>
      <c r="M43" s="50"/>
      <c r="N43" s="50">
        <v>0.496963626119076</v>
      </c>
      <c r="O43" s="50">
        <v>36.5268265197521</v>
      </c>
      <c r="P43" s="50">
        <v>30.646090277343</v>
      </c>
      <c r="Q43" s="50">
        <v>2274</v>
      </c>
      <c r="R43" s="76">
        <v>1.7</v>
      </c>
      <c r="S43" s="50">
        <v>0.47</v>
      </c>
      <c r="T43" s="77">
        <v>468</v>
      </c>
      <c r="U43" s="77">
        <v>3</v>
      </c>
      <c r="V43" s="50">
        <v>0.46</v>
      </c>
      <c r="W43" s="50"/>
      <c r="X43" s="77"/>
      <c r="Y43" s="77"/>
      <c r="Z43" s="50"/>
      <c r="AA43" s="77"/>
      <c r="AB43" s="77">
        <v>47</v>
      </c>
      <c r="AC43" s="77">
        <v>1</v>
      </c>
      <c r="AD43" s="77"/>
      <c r="AE43" s="85">
        <v>0.6955</v>
      </c>
      <c r="AF43" s="50"/>
      <c r="AG43" s="50"/>
      <c r="AH43" s="77"/>
      <c r="AI43" s="77" t="s">
        <v>106</v>
      </c>
      <c r="AJ43" s="77"/>
      <c r="AK43" s="77"/>
      <c r="AL43" s="77"/>
      <c r="AM43" s="77"/>
      <c r="AN43" s="77"/>
      <c r="AO43" s="77"/>
      <c r="AP43" s="77">
        <v>40</v>
      </c>
      <c r="AQ43" s="98">
        <v>1</v>
      </c>
      <c r="AR43" s="98">
        <v>1</v>
      </c>
      <c r="AS43" s="99" t="s">
        <v>73</v>
      </c>
      <c r="AT43" s="98">
        <v>0.8</v>
      </c>
      <c r="AU43" s="98">
        <v>1</v>
      </c>
      <c r="AV43" s="98" t="s">
        <v>72</v>
      </c>
      <c r="AW43" s="104" t="s">
        <v>72</v>
      </c>
      <c r="AX43" s="104" t="s">
        <v>72</v>
      </c>
      <c r="AY43" s="98">
        <v>0.9</v>
      </c>
    </row>
    <row r="44" s="1" customFormat="1" ht="21" customHeight="1" spans="1:51">
      <c r="A44" s="24" t="s">
        <v>107</v>
      </c>
      <c r="B44" s="45">
        <f t="shared" si="2"/>
        <v>403.7</v>
      </c>
      <c r="C44" s="46">
        <f t="shared" si="7"/>
        <v>403.7</v>
      </c>
      <c r="D44" s="47">
        <f t="shared" si="8"/>
        <v>0</v>
      </c>
      <c r="E44" s="48">
        <f t="shared" si="9"/>
        <v>0</v>
      </c>
      <c r="F44" s="49">
        <v>32.7</v>
      </c>
      <c r="G44" s="49"/>
      <c r="H44" s="50">
        <v>0.08</v>
      </c>
      <c r="I44" s="50"/>
      <c r="J44" s="50"/>
      <c r="K44" s="50">
        <v>0.49</v>
      </c>
      <c r="L44" s="50">
        <v>0.52</v>
      </c>
      <c r="M44" s="50"/>
      <c r="N44" s="50"/>
      <c r="O44" s="50"/>
      <c r="P44" s="50"/>
      <c r="Q44" s="50">
        <v>309</v>
      </c>
      <c r="R44" s="76">
        <v>0.3</v>
      </c>
      <c r="S44" s="50">
        <v>0.1</v>
      </c>
      <c r="T44" s="50"/>
      <c r="U44" s="77"/>
      <c r="V44" s="50"/>
      <c r="W44" s="50"/>
      <c r="X44" s="77"/>
      <c r="Y44" s="77"/>
      <c r="Z44" s="50"/>
      <c r="AA44" s="77"/>
      <c r="AB44" s="77">
        <v>47</v>
      </c>
      <c r="AC44" s="77">
        <v>1</v>
      </c>
      <c r="AD44" s="77"/>
      <c r="AE44" s="85">
        <v>1.7148</v>
      </c>
      <c r="AF44" s="50"/>
      <c r="AG44" s="50"/>
      <c r="AH44" s="77"/>
      <c r="AI44" s="77"/>
      <c r="AJ44" s="77"/>
      <c r="AK44" s="77"/>
      <c r="AL44" s="77"/>
      <c r="AM44" s="77"/>
      <c r="AN44" s="77"/>
      <c r="AO44" s="77"/>
      <c r="AP44" s="77">
        <v>15</v>
      </c>
      <c r="AQ44" s="98">
        <v>1</v>
      </c>
      <c r="AR44" s="98">
        <v>1</v>
      </c>
      <c r="AS44" s="99" t="s">
        <v>73</v>
      </c>
      <c r="AT44" s="98">
        <v>0.8</v>
      </c>
      <c r="AU44" s="98">
        <v>1</v>
      </c>
      <c r="AV44" s="98" t="s">
        <v>72</v>
      </c>
      <c r="AW44" s="104" t="s">
        <v>72</v>
      </c>
      <c r="AX44" s="104" t="s">
        <v>72</v>
      </c>
      <c r="AY44" s="98">
        <v>0.9</v>
      </c>
    </row>
    <row r="45" s="1" customFormat="1" ht="21" customHeight="1" spans="1:51">
      <c r="A45" s="24" t="s">
        <v>108</v>
      </c>
      <c r="B45" s="45">
        <f t="shared" si="2"/>
        <v>1019</v>
      </c>
      <c r="C45" s="46">
        <f t="shared" si="7"/>
        <v>1019</v>
      </c>
      <c r="D45" s="47">
        <f t="shared" si="8"/>
        <v>0</v>
      </c>
      <c r="E45" s="48">
        <f t="shared" si="9"/>
        <v>0</v>
      </c>
      <c r="F45" s="49">
        <v>50</v>
      </c>
      <c r="G45" s="49"/>
      <c r="H45" s="50">
        <v>0.02</v>
      </c>
      <c r="I45" s="50"/>
      <c r="J45" s="50"/>
      <c r="K45" s="50">
        <v>0.56</v>
      </c>
      <c r="L45" s="50">
        <v>0.8</v>
      </c>
      <c r="M45" s="50"/>
      <c r="N45" s="50"/>
      <c r="O45" s="50"/>
      <c r="P45" s="50"/>
      <c r="Q45" s="50">
        <v>880</v>
      </c>
      <c r="R45" s="76">
        <v>3.3</v>
      </c>
      <c r="S45" s="50">
        <v>0.65</v>
      </c>
      <c r="T45" s="50"/>
      <c r="U45" s="77"/>
      <c r="V45" s="50"/>
      <c r="W45" s="50"/>
      <c r="X45" s="77"/>
      <c r="Y45" s="77"/>
      <c r="Z45" s="50"/>
      <c r="AA45" s="77"/>
      <c r="AB45" s="77">
        <v>47</v>
      </c>
      <c r="AC45" s="77">
        <v>1</v>
      </c>
      <c r="AD45" s="77"/>
      <c r="AE45" s="85">
        <v>1.8905</v>
      </c>
      <c r="AF45" s="50"/>
      <c r="AG45" s="50"/>
      <c r="AH45" s="77"/>
      <c r="AI45" s="77"/>
      <c r="AJ45" s="77"/>
      <c r="AK45" s="77"/>
      <c r="AL45" s="77"/>
      <c r="AM45" s="77"/>
      <c r="AN45" s="77"/>
      <c r="AO45" s="77"/>
      <c r="AP45" s="77">
        <v>42</v>
      </c>
      <c r="AQ45" s="98">
        <v>1</v>
      </c>
      <c r="AR45" s="98">
        <v>1</v>
      </c>
      <c r="AS45" s="99" t="s">
        <v>73</v>
      </c>
      <c r="AT45" s="98">
        <v>0.8</v>
      </c>
      <c r="AU45" s="98">
        <v>1</v>
      </c>
      <c r="AV45" s="98" t="s">
        <v>72</v>
      </c>
      <c r="AW45" s="104" t="s">
        <v>72</v>
      </c>
      <c r="AX45" s="104" t="s">
        <v>72</v>
      </c>
      <c r="AY45" s="98">
        <v>0.9</v>
      </c>
    </row>
    <row r="46" s="1" customFormat="1" ht="21" customHeight="1" spans="1:51">
      <c r="A46" s="24" t="s">
        <v>109</v>
      </c>
      <c r="B46" s="45">
        <f t="shared" si="2"/>
        <v>915.8</v>
      </c>
      <c r="C46" s="46">
        <f t="shared" si="7"/>
        <v>915.8</v>
      </c>
      <c r="D46" s="47">
        <f t="shared" si="8"/>
        <v>0</v>
      </c>
      <c r="E46" s="48">
        <f t="shared" si="9"/>
        <v>0</v>
      </c>
      <c r="F46" s="49">
        <v>482.8</v>
      </c>
      <c r="G46" s="49"/>
      <c r="H46" s="50">
        <v>0.03</v>
      </c>
      <c r="I46" s="50"/>
      <c r="J46" s="50">
        <v>1.11533963563513</v>
      </c>
      <c r="K46" s="50">
        <v>0.38</v>
      </c>
      <c r="L46" s="50">
        <v>1.32</v>
      </c>
      <c r="M46" s="50"/>
      <c r="N46" s="50">
        <v>0.362712076629312</v>
      </c>
      <c r="O46" s="50">
        <v>26.6593376322544</v>
      </c>
      <c r="P46" s="50">
        <v>22.3672447254742</v>
      </c>
      <c r="Q46" s="50"/>
      <c r="R46" s="76"/>
      <c r="S46" s="50"/>
      <c r="T46" s="50"/>
      <c r="U46" s="78"/>
      <c r="V46" s="50"/>
      <c r="W46" s="50">
        <v>368</v>
      </c>
      <c r="X46" s="77">
        <v>1</v>
      </c>
      <c r="Y46" s="77">
        <v>3</v>
      </c>
      <c r="Z46" s="50">
        <v>0.65</v>
      </c>
      <c r="AA46" s="77"/>
      <c r="AB46" s="77">
        <v>47</v>
      </c>
      <c r="AC46" s="77">
        <v>1</v>
      </c>
      <c r="AD46" s="77"/>
      <c r="AE46" s="85">
        <v>3.7473</v>
      </c>
      <c r="AF46" s="50"/>
      <c r="AG46" s="50"/>
      <c r="AH46" s="77"/>
      <c r="AI46" s="77"/>
      <c r="AJ46" s="77"/>
      <c r="AK46" s="77"/>
      <c r="AL46" s="77"/>
      <c r="AM46" s="77"/>
      <c r="AN46" s="77"/>
      <c r="AO46" s="77"/>
      <c r="AP46" s="77">
        <v>18</v>
      </c>
      <c r="AQ46" s="98">
        <v>1</v>
      </c>
      <c r="AR46" s="98">
        <v>1</v>
      </c>
      <c r="AS46" s="99" t="s">
        <v>73</v>
      </c>
      <c r="AT46" s="98">
        <v>0.8</v>
      </c>
      <c r="AU46" s="98">
        <v>1</v>
      </c>
      <c r="AV46" s="98" t="s">
        <v>72</v>
      </c>
      <c r="AW46" s="104" t="s">
        <v>72</v>
      </c>
      <c r="AX46" s="104" t="s">
        <v>72</v>
      </c>
      <c r="AY46" s="98">
        <v>0.9</v>
      </c>
    </row>
    <row r="47" s="1" customFormat="1" ht="21" customHeight="1" spans="1:51">
      <c r="A47" s="17" t="s">
        <v>110</v>
      </c>
      <c r="B47" s="18">
        <f t="shared" si="2"/>
        <v>26229.25</v>
      </c>
      <c r="C47" s="19">
        <f t="shared" ref="C47:C61" si="10">F47+Q47+T47+W47+AB47+AF47+AJ47+AL47+AP47</f>
        <v>24691</v>
      </c>
      <c r="D47" s="20">
        <f t="shared" si="8"/>
        <v>0</v>
      </c>
      <c r="E47" s="21">
        <f t="shared" si="9"/>
        <v>1538.25</v>
      </c>
      <c r="F47" s="33">
        <v>4204</v>
      </c>
      <c r="G47" s="33">
        <v>767.25</v>
      </c>
      <c r="H47" s="34">
        <v>1.56</v>
      </c>
      <c r="I47" s="34">
        <v>1.01</v>
      </c>
      <c r="J47" s="34">
        <v>5.32</v>
      </c>
      <c r="K47" s="34">
        <v>5.8</v>
      </c>
      <c r="L47" s="34">
        <v>11.4</v>
      </c>
      <c r="M47" s="34">
        <v>1.01</v>
      </c>
      <c r="N47" s="34">
        <v>1.8</v>
      </c>
      <c r="O47" s="34">
        <v>198.4</v>
      </c>
      <c r="P47" s="34">
        <v>195</v>
      </c>
      <c r="Q47" s="34">
        <v>12176</v>
      </c>
      <c r="R47" s="74">
        <v>41</v>
      </c>
      <c r="S47" s="34">
        <v>7.49</v>
      </c>
      <c r="T47" s="34">
        <v>2928</v>
      </c>
      <c r="U47" s="21">
        <v>20</v>
      </c>
      <c r="V47" s="34">
        <v>2.86</v>
      </c>
      <c r="W47" s="34">
        <v>932</v>
      </c>
      <c r="X47" s="74">
        <v>49</v>
      </c>
      <c r="Y47" s="74">
        <v>4</v>
      </c>
      <c r="Z47" s="34">
        <v>19</v>
      </c>
      <c r="AA47" s="74"/>
      <c r="AB47" s="74">
        <v>1131</v>
      </c>
      <c r="AC47" s="74">
        <v>9</v>
      </c>
      <c r="AD47" s="74">
        <v>2</v>
      </c>
      <c r="AE47" s="34">
        <v>51.59</v>
      </c>
      <c r="AF47" s="34">
        <v>2800</v>
      </c>
      <c r="AG47" s="34">
        <v>771</v>
      </c>
      <c r="AH47" s="74">
        <v>51</v>
      </c>
      <c r="AI47" s="19">
        <v>56</v>
      </c>
      <c r="AJ47" s="74"/>
      <c r="AK47" s="74"/>
      <c r="AL47" s="74"/>
      <c r="AM47" s="74"/>
      <c r="AN47" s="74"/>
      <c r="AO47" s="75"/>
      <c r="AP47" s="75">
        <v>520</v>
      </c>
      <c r="AQ47" s="92">
        <v>1</v>
      </c>
      <c r="AR47" s="92">
        <v>1</v>
      </c>
      <c r="AS47" s="93" t="s">
        <v>73</v>
      </c>
      <c r="AT47" s="92">
        <v>0.8</v>
      </c>
      <c r="AU47" s="92">
        <v>1</v>
      </c>
      <c r="AV47" s="92" t="s">
        <v>72</v>
      </c>
      <c r="AW47" s="101" t="s">
        <v>72</v>
      </c>
      <c r="AX47" s="101" t="s">
        <v>72</v>
      </c>
      <c r="AY47" s="92">
        <v>0.9</v>
      </c>
    </row>
    <row r="48" s="3" customFormat="1" ht="21" customHeight="1" spans="1:51">
      <c r="A48" s="24" t="s">
        <v>111</v>
      </c>
      <c r="B48" s="51">
        <f t="shared" ref="B48:B59" si="11">C48+D48+E48</f>
        <v>364</v>
      </c>
      <c r="C48" s="26">
        <f t="shared" si="10"/>
        <v>364</v>
      </c>
      <c r="D48" s="27"/>
      <c r="E48" s="28">
        <f t="shared" ref="E48:E59" si="12">G48+AG48+AN48</f>
        <v>0</v>
      </c>
      <c r="F48" s="29"/>
      <c r="G48" s="29"/>
      <c r="H48" s="30"/>
      <c r="I48" s="31"/>
      <c r="J48" s="31"/>
      <c r="K48" s="31"/>
      <c r="L48" s="59"/>
      <c r="M48" s="30"/>
      <c r="N48" s="30"/>
      <c r="O48" s="30"/>
      <c r="P48" s="30"/>
      <c r="Q48" s="30"/>
      <c r="R48" s="72"/>
      <c r="S48" s="31"/>
      <c r="T48" s="31"/>
      <c r="U48" s="72"/>
      <c r="V48" s="31"/>
      <c r="W48" s="31"/>
      <c r="X48" s="73"/>
      <c r="Y48" s="73"/>
      <c r="Z48" s="59"/>
      <c r="AA48" s="73"/>
      <c r="AB48" s="73">
        <v>354</v>
      </c>
      <c r="AC48" s="82"/>
      <c r="AD48" s="82">
        <v>1</v>
      </c>
      <c r="AE48" s="83"/>
      <c r="AF48" s="83"/>
      <c r="AG48" s="83"/>
      <c r="AH48" s="90"/>
      <c r="AI48" s="72"/>
      <c r="AJ48" s="72"/>
      <c r="AK48" s="72"/>
      <c r="AL48" s="72"/>
      <c r="AM48" s="72"/>
      <c r="AN48" s="72"/>
      <c r="AO48" s="72"/>
      <c r="AP48" s="72">
        <v>10</v>
      </c>
      <c r="AQ48" s="100">
        <v>1</v>
      </c>
      <c r="AR48" s="100">
        <v>1</v>
      </c>
      <c r="AS48" s="54" t="s">
        <v>73</v>
      </c>
      <c r="AT48" s="100">
        <v>0.8</v>
      </c>
      <c r="AU48" s="100">
        <v>1</v>
      </c>
      <c r="AV48" s="54" t="s">
        <v>72</v>
      </c>
      <c r="AW48" s="54" t="s">
        <v>72</v>
      </c>
      <c r="AX48" s="54" t="s">
        <v>72</v>
      </c>
      <c r="AY48" s="100">
        <v>0.9</v>
      </c>
    </row>
    <row r="49" s="3" customFormat="1" ht="21" customHeight="1" spans="1:51">
      <c r="A49" s="24" t="s">
        <v>112</v>
      </c>
      <c r="B49" s="51">
        <f t="shared" si="11"/>
        <v>57</v>
      </c>
      <c r="C49" s="26">
        <f t="shared" si="10"/>
        <v>57</v>
      </c>
      <c r="D49" s="27"/>
      <c r="E49" s="28">
        <f t="shared" si="12"/>
        <v>0</v>
      </c>
      <c r="F49" s="29"/>
      <c r="G49" s="29"/>
      <c r="H49" s="30"/>
      <c r="I49" s="30"/>
      <c r="J49" s="30"/>
      <c r="K49" s="30"/>
      <c r="L49" s="30"/>
      <c r="M49" s="30"/>
      <c r="N49" s="30"/>
      <c r="O49" s="32"/>
      <c r="P49" s="32"/>
      <c r="Q49" s="32"/>
      <c r="R49" s="71"/>
      <c r="S49" s="30"/>
      <c r="T49" s="30"/>
      <c r="U49" s="71"/>
      <c r="V49" s="32"/>
      <c r="W49" s="32"/>
      <c r="X49" s="71"/>
      <c r="Y49" s="71"/>
      <c r="Z49" s="30"/>
      <c r="AA49" s="71"/>
      <c r="AB49" s="71">
        <v>47</v>
      </c>
      <c r="AC49" s="71">
        <v>1</v>
      </c>
      <c r="AD49" s="71"/>
      <c r="AE49" s="32">
        <v>0.97</v>
      </c>
      <c r="AF49" s="32"/>
      <c r="AG49" s="32"/>
      <c r="AH49" s="71"/>
      <c r="AI49" s="71"/>
      <c r="AJ49" s="71"/>
      <c r="AK49" s="71"/>
      <c r="AL49" s="71"/>
      <c r="AM49" s="71"/>
      <c r="AN49" s="71"/>
      <c r="AO49" s="72"/>
      <c r="AP49" s="72">
        <v>10</v>
      </c>
      <c r="AQ49" s="100">
        <v>1</v>
      </c>
      <c r="AR49" s="100">
        <v>1</v>
      </c>
      <c r="AS49" s="54" t="s">
        <v>73</v>
      </c>
      <c r="AT49" s="100">
        <v>0.8</v>
      </c>
      <c r="AU49" s="100">
        <v>1</v>
      </c>
      <c r="AV49" s="54" t="s">
        <v>72</v>
      </c>
      <c r="AW49" s="54" t="s">
        <v>72</v>
      </c>
      <c r="AX49" s="54" t="s">
        <v>72</v>
      </c>
      <c r="AY49" s="100">
        <v>0.9</v>
      </c>
    </row>
    <row r="50" s="3" customFormat="1" ht="21" customHeight="1" spans="1:51">
      <c r="A50" s="24" t="s">
        <v>113</v>
      </c>
      <c r="B50" s="51">
        <f t="shared" si="11"/>
        <v>376</v>
      </c>
      <c r="C50" s="26">
        <f t="shared" si="10"/>
        <v>376</v>
      </c>
      <c r="D50" s="27"/>
      <c r="E50" s="28">
        <f t="shared" si="12"/>
        <v>0</v>
      </c>
      <c r="F50" s="30"/>
      <c r="G50" s="30"/>
      <c r="H50" s="30"/>
      <c r="I50" s="30"/>
      <c r="J50" s="30"/>
      <c r="K50" s="30">
        <v>0.13</v>
      </c>
      <c r="L50" s="30"/>
      <c r="M50" s="30"/>
      <c r="N50" s="30"/>
      <c r="O50" s="30"/>
      <c r="P50" s="30"/>
      <c r="Q50" s="32">
        <v>274</v>
      </c>
      <c r="R50" s="71">
        <v>1</v>
      </c>
      <c r="S50" s="30">
        <v>0.17</v>
      </c>
      <c r="T50" s="30"/>
      <c r="U50" s="71"/>
      <c r="V50" s="32"/>
      <c r="W50" s="32">
        <v>40</v>
      </c>
      <c r="X50" s="71">
        <v>2</v>
      </c>
      <c r="Y50" s="71"/>
      <c r="Z50" s="30"/>
      <c r="AA50" s="71"/>
      <c r="AB50" s="71">
        <v>47</v>
      </c>
      <c r="AC50" s="71">
        <v>1</v>
      </c>
      <c r="AD50" s="71"/>
      <c r="AE50" s="32">
        <v>1.41</v>
      </c>
      <c r="AF50" s="32"/>
      <c r="AG50" s="32"/>
      <c r="AH50" s="71"/>
      <c r="AI50" s="71"/>
      <c r="AJ50" s="71"/>
      <c r="AK50" s="71"/>
      <c r="AL50" s="71"/>
      <c r="AM50" s="71"/>
      <c r="AN50" s="71"/>
      <c r="AO50" s="72"/>
      <c r="AP50" s="72">
        <v>15</v>
      </c>
      <c r="AQ50" s="100">
        <v>1</v>
      </c>
      <c r="AR50" s="100">
        <v>1</v>
      </c>
      <c r="AS50" s="54" t="s">
        <v>73</v>
      </c>
      <c r="AT50" s="100">
        <v>0.8</v>
      </c>
      <c r="AU50" s="100">
        <v>1</v>
      </c>
      <c r="AV50" s="54" t="s">
        <v>72</v>
      </c>
      <c r="AW50" s="54" t="s">
        <v>72</v>
      </c>
      <c r="AX50" s="54" t="s">
        <v>72</v>
      </c>
      <c r="AY50" s="100">
        <v>0.9</v>
      </c>
    </row>
    <row r="51" s="3" customFormat="1" ht="21" customHeight="1" spans="1:51">
      <c r="A51" s="24" t="s">
        <v>114</v>
      </c>
      <c r="B51" s="51">
        <f t="shared" si="11"/>
        <v>389</v>
      </c>
      <c r="C51" s="26">
        <f t="shared" si="10"/>
        <v>389</v>
      </c>
      <c r="D51" s="27"/>
      <c r="E51" s="28">
        <f t="shared" si="12"/>
        <v>0</v>
      </c>
      <c r="F51" s="52">
        <v>212</v>
      </c>
      <c r="G51" s="52"/>
      <c r="H51" s="52"/>
      <c r="I51" s="52"/>
      <c r="J51" s="52"/>
      <c r="K51" s="67">
        <v>0.13</v>
      </c>
      <c r="L51" s="67">
        <v>0.99</v>
      </c>
      <c r="M51" s="52"/>
      <c r="N51" s="52"/>
      <c r="O51" s="52"/>
      <c r="P51" s="52"/>
      <c r="Q51" s="32"/>
      <c r="R51" s="71">
        <f>Q51/12176*41</f>
        <v>0</v>
      </c>
      <c r="S51" s="30">
        <f>Q51/12176*7.49</f>
        <v>0</v>
      </c>
      <c r="T51" s="30"/>
      <c r="U51" s="71"/>
      <c r="V51" s="32"/>
      <c r="W51" s="32">
        <v>110</v>
      </c>
      <c r="X51" s="71">
        <v>2</v>
      </c>
      <c r="Y51" s="71">
        <v>1</v>
      </c>
      <c r="Z51" s="30">
        <v>12</v>
      </c>
      <c r="AA51" s="71"/>
      <c r="AB51" s="71">
        <v>47</v>
      </c>
      <c r="AC51" s="71">
        <v>1</v>
      </c>
      <c r="AD51" s="71"/>
      <c r="AE51" s="32">
        <v>11.36</v>
      </c>
      <c r="AF51" s="32"/>
      <c r="AG51" s="32"/>
      <c r="AH51" s="71"/>
      <c r="AI51" s="71"/>
      <c r="AJ51" s="71"/>
      <c r="AK51" s="71"/>
      <c r="AL51" s="71"/>
      <c r="AM51" s="71"/>
      <c r="AN51" s="71"/>
      <c r="AO51" s="72"/>
      <c r="AP51" s="72">
        <v>20</v>
      </c>
      <c r="AQ51" s="100">
        <v>1</v>
      </c>
      <c r="AR51" s="100">
        <v>1</v>
      </c>
      <c r="AS51" s="54" t="s">
        <v>73</v>
      </c>
      <c r="AT51" s="100">
        <v>0.8</v>
      </c>
      <c r="AU51" s="100">
        <v>1</v>
      </c>
      <c r="AV51" s="54" t="s">
        <v>72</v>
      </c>
      <c r="AW51" s="54" t="s">
        <v>72</v>
      </c>
      <c r="AX51" s="54" t="s">
        <v>72</v>
      </c>
      <c r="AY51" s="100">
        <v>0.9</v>
      </c>
    </row>
    <row r="52" s="3" customFormat="1" ht="21" customHeight="1" spans="1:51">
      <c r="A52" s="24" t="s">
        <v>115</v>
      </c>
      <c r="B52" s="51">
        <f t="shared" si="11"/>
        <v>2629</v>
      </c>
      <c r="C52" s="26">
        <f t="shared" si="10"/>
        <v>2629</v>
      </c>
      <c r="D52" s="27"/>
      <c r="E52" s="28">
        <f t="shared" si="12"/>
        <v>0</v>
      </c>
      <c r="F52" s="30"/>
      <c r="G52" s="30"/>
      <c r="H52" s="53">
        <v>0.06</v>
      </c>
      <c r="I52" s="30"/>
      <c r="J52" s="30"/>
      <c r="K52" s="30">
        <v>0.55</v>
      </c>
      <c r="L52" s="30"/>
      <c r="M52" s="30"/>
      <c r="N52" s="30"/>
      <c r="O52" s="30"/>
      <c r="P52" s="30"/>
      <c r="Q52" s="32"/>
      <c r="R52" s="71">
        <f>Q52/12176*41</f>
        <v>0</v>
      </c>
      <c r="S52" s="30">
        <f>Q52/12176*7.49</f>
        <v>0</v>
      </c>
      <c r="T52" s="30">
        <v>2488</v>
      </c>
      <c r="U52" s="71">
        <v>16</v>
      </c>
      <c r="V52" s="32">
        <v>2.29</v>
      </c>
      <c r="W52" s="32">
        <v>69</v>
      </c>
      <c r="X52" s="71">
        <v>3</v>
      </c>
      <c r="Y52" s="71">
        <v>2</v>
      </c>
      <c r="Z52" s="30">
        <v>3</v>
      </c>
      <c r="AA52" s="71"/>
      <c r="AB52" s="71">
        <v>47</v>
      </c>
      <c r="AC52" s="71">
        <v>1</v>
      </c>
      <c r="AD52" s="71"/>
      <c r="AE52" s="32">
        <v>2.65</v>
      </c>
      <c r="AF52" s="32"/>
      <c r="AG52" s="32"/>
      <c r="AH52" s="71"/>
      <c r="AI52" s="71"/>
      <c r="AJ52" s="71"/>
      <c r="AK52" s="71"/>
      <c r="AL52" s="71"/>
      <c r="AM52" s="71"/>
      <c r="AN52" s="71"/>
      <c r="AO52" s="72"/>
      <c r="AP52" s="72">
        <v>25</v>
      </c>
      <c r="AQ52" s="100">
        <v>1</v>
      </c>
      <c r="AR52" s="100">
        <v>1</v>
      </c>
      <c r="AS52" s="54" t="s">
        <v>73</v>
      </c>
      <c r="AT52" s="100">
        <v>0.8</v>
      </c>
      <c r="AU52" s="100">
        <v>1</v>
      </c>
      <c r="AV52" s="54" t="s">
        <v>72</v>
      </c>
      <c r="AW52" s="54" t="s">
        <v>72</v>
      </c>
      <c r="AX52" s="54" t="s">
        <v>72</v>
      </c>
      <c r="AY52" s="100">
        <v>0.9</v>
      </c>
    </row>
    <row r="53" s="3" customFormat="1" ht="21" customHeight="1" spans="1:51">
      <c r="A53" s="24" t="s">
        <v>116</v>
      </c>
      <c r="B53" s="51">
        <f t="shared" si="11"/>
        <v>6907</v>
      </c>
      <c r="C53" s="26">
        <f t="shared" si="10"/>
        <v>6650</v>
      </c>
      <c r="D53" s="27"/>
      <c r="E53" s="28">
        <f t="shared" si="12"/>
        <v>257</v>
      </c>
      <c r="F53" s="30">
        <v>912</v>
      </c>
      <c r="G53" s="30"/>
      <c r="H53" s="30">
        <v>0.02</v>
      </c>
      <c r="I53" s="30"/>
      <c r="J53" s="30">
        <v>1.95</v>
      </c>
      <c r="K53" s="30">
        <v>1.41</v>
      </c>
      <c r="L53" s="30">
        <v>3.54</v>
      </c>
      <c r="M53" s="30"/>
      <c r="N53" s="30">
        <v>0.66</v>
      </c>
      <c r="O53" s="30">
        <v>49.4</v>
      </c>
      <c r="P53" s="30">
        <v>42.1</v>
      </c>
      <c r="Q53" s="30">
        <v>4623</v>
      </c>
      <c r="R53" s="71">
        <v>15</v>
      </c>
      <c r="S53" s="30">
        <v>2.85</v>
      </c>
      <c r="T53" s="30"/>
      <c r="U53" s="71"/>
      <c r="V53" s="32"/>
      <c r="W53" s="32">
        <v>328</v>
      </c>
      <c r="X53" s="71">
        <v>24</v>
      </c>
      <c r="Y53" s="71"/>
      <c r="Z53" s="30"/>
      <c r="AA53" s="71"/>
      <c r="AB53" s="71">
        <v>47</v>
      </c>
      <c r="AC53" s="71">
        <v>1</v>
      </c>
      <c r="AD53" s="71"/>
      <c r="AE53" s="32">
        <v>14.48</v>
      </c>
      <c r="AF53" s="32">
        <v>600</v>
      </c>
      <c r="AG53" s="32">
        <v>257</v>
      </c>
      <c r="AH53" s="71">
        <v>17</v>
      </c>
      <c r="AI53" s="71"/>
      <c r="AJ53" s="71"/>
      <c r="AK53" s="71"/>
      <c r="AL53" s="71"/>
      <c r="AM53" s="71"/>
      <c r="AN53" s="71"/>
      <c r="AO53" s="72"/>
      <c r="AP53" s="72">
        <v>140</v>
      </c>
      <c r="AQ53" s="100">
        <v>1</v>
      </c>
      <c r="AR53" s="100">
        <v>1</v>
      </c>
      <c r="AS53" s="54" t="s">
        <v>73</v>
      </c>
      <c r="AT53" s="100">
        <v>0.8</v>
      </c>
      <c r="AU53" s="100">
        <v>1</v>
      </c>
      <c r="AV53" s="54" t="s">
        <v>72</v>
      </c>
      <c r="AW53" s="54" t="s">
        <v>72</v>
      </c>
      <c r="AX53" s="54" t="s">
        <v>72</v>
      </c>
      <c r="AY53" s="100">
        <v>0.9</v>
      </c>
    </row>
    <row r="54" s="3" customFormat="1" ht="21" customHeight="1" spans="1:51">
      <c r="A54" s="24" t="s">
        <v>117</v>
      </c>
      <c r="B54" s="51">
        <f t="shared" si="11"/>
        <v>369</v>
      </c>
      <c r="C54" s="26">
        <f t="shared" si="10"/>
        <v>369</v>
      </c>
      <c r="D54" s="27"/>
      <c r="E54" s="28">
        <f t="shared" si="12"/>
        <v>0</v>
      </c>
      <c r="F54" s="29"/>
      <c r="G54" s="29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71">
        <f>Q54/12176*41</f>
        <v>0</v>
      </c>
      <c r="S54" s="30">
        <f>Q54/12176*7.49</f>
        <v>0</v>
      </c>
      <c r="T54" s="30"/>
      <c r="U54" s="71"/>
      <c r="V54" s="32"/>
      <c r="W54" s="32"/>
      <c r="X54" s="71"/>
      <c r="Y54" s="71"/>
      <c r="Z54" s="30"/>
      <c r="AA54" s="71"/>
      <c r="AB54" s="71">
        <v>354</v>
      </c>
      <c r="AC54" s="71"/>
      <c r="AD54" s="71">
        <v>1</v>
      </c>
      <c r="AE54" s="32"/>
      <c r="AF54" s="32"/>
      <c r="AG54" s="32"/>
      <c r="AH54" s="71"/>
      <c r="AI54" s="71"/>
      <c r="AJ54" s="71"/>
      <c r="AK54" s="71"/>
      <c r="AL54" s="71"/>
      <c r="AM54" s="71"/>
      <c r="AN54" s="71"/>
      <c r="AO54" s="72"/>
      <c r="AP54" s="72">
        <v>15</v>
      </c>
      <c r="AQ54" s="100">
        <v>1</v>
      </c>
      <c r="AR54" s="100">
        <v>1</v>
      </c>
      <c r="AS54" s="54" t="s">
        <v>73</v>
      </c>
      <c r="AT54" s="100">
        <v>0.8</v>
      </c>
      <c r="AU54" s="100">
        <v>1</v>
      </c>
      <c r="AV54" s="54" t="s">
        <v>72</v>
      </c>
      <c r="AW54" s="54" t="s">
        <v>72</v>
      </c>
      <c r="AX54" s="54" t="s">
        <v>72</v>
      </c>
      <c r="AY54" s="100">
        <v>0.9</v>
      </c>
    </row>
    <row r="55" s="3" customFormat="1" ht="21" customHeight="1" spans="1:51">
      <c r="A55" s="24" t="s">
        <v>118</v>
      </c>
      <c r="B55" s="51">
        <f t="shared" si="11"/>
        <v>269</v>
      </c>
      <c r="C55" s="26">
        <f t="shared" si="10"/>
        <v>269</v>
      </c>
      <c r="D55" s="27"/>
      <c r="E55" s="28">
        <f t="shared" si="12"/>
        <v>0</v>
      </c>
      <c r="F55" s="32">
        <v>62</v>
      </c>
      <c r="G55" s="32"/>
      <c r="H55" s="32"/>
      <c r="I55" s="32"/>
      <c r="J55" s="32"/>
      <c r="K55" s="32">
        <v>0.13</v>
      </c>
      <c r="L55" s="32">
        <v>0.99</v>
      </c>
      <c r="M55" s="32"/>
      <c r="N55" s="32"/>
      <c r="O55" s="32"/>
      <c r="P55" s="32"/>
      <c r="Q55" s="32"/>
      <c r="R55" s="71">
        <f>Q55/12176*41</f>
        <v>0</v>
      </c>
      <c r="S55" s="30">
        <f>Q55/12176*7.49</f>
        <v>0</v>
      </c>
      <c r="T55" s="32"/>
      <c r="U55" s="36"/>
      <c r="V55" s="32"/>
      <c r="W55" s="32">
        <v>120</v>
      </c>
      <c r="X55" s="26">
        <v>5</v>
      </c>
      <c r="Y55" s="26"/>
      <c r="Z55" s="32"/>
      <c r="AA55" s="26"/>
      <c r="AB55" s="26">
        <v>47</v>
      </c>
      <c r="AC55" s="26">
        <v>1</v>
      </c>
      <c r="AD55" s="26"/>
      <c r="AE55" s="32">
        <v>2.36</v>
      </c>
      <c r="AF55" s="32"/>
      <c r="AG55" s="32"/>
      <c r="AH55" s="26"/>
      <c r="AI55" s="26"/>
      <c r="AJ55" s="26"/>
      <c r="AK55" s="26"/>
      <c r="AL55" s="26"/>
      <c r="AM55" s="26"/>
      <c r="AN55" s="26"/>
      <c r="AO55" s="72"/>
      <c r="AP55" s="72">
        <v>40</v>
      </c>
      <c r="AQ55" s="100">
        <v>1</v>
      </c>
      <c r="AR55" s="100">
        <v>1</v>
      </c>
      <c r="AS55" s="54" t="s">
        <v>73</v>
      </c>
      <c r="AT55" s="100">
        <v>0.8</v>
      </c>
      <c r="AU55" s="100">
        <v>1</v>
      </c>
      <c r="AV55" s="54" t="s">
        <v>72</v>
      </c>
      <c r="AW55" s="54" t="s">
        <v>72</v>
      </c>
      <c r="AX55" s="54" t="s">
        <v>72</v>
      </c>
      <c r="AY55" s="100">
        <v>0.9</v>
      </c>
    </row>
    <row r="56" s="3" customFormat="1" ht="21" customHeight="1" spans="1:51">
      <c r="A56" s="24" t="s">
        <v>119</v>
      </c>
      <c r="B56" s="51">
        <f t="shared" si="11"/>
        <v>6770</v>
      </c>
      <c r="C56" s="26">
        <f t="shared" si="10"/>
        <v>6513</v>
      </c>
      <c r="D56" s="27"/>
      <c r="E56" s="28">
        <f t="shared" si="12"/>
        <v>257</v>
      </c>
      <c r="F56" s="29">
        <v>815</v>
      </c>
      <c r="G56" s="29"/>
      <c r="H56" s="29">
        <v>0.08</v>
      </c>
      <c r="I56" s="29"/>
      <c r="J56" s="29">
        <v>1.95</v>
      </c>
      <c r="K56" s="29">
        <v>1.35</v>
      </c>
      <c r="L56" s="29">
        <v>1.99</v>
      </c>
      <c r="M56" s="29"/>
      <c r="N56" s="29">
        <v>0.66</v>
      </c>
      <c r="O56" s="29">
        <v>49.4</v>
      </c>
      <c r="P56" s="29">
        <v>42.1</v>
      </c>
      <c r="Q56" s="30">
        <v>3876</v>
      </c>
      <c r="R56" s="71">
        <v>13</v>
      </c>
      <c r="S56" s="30">
        <v>2.38</v>
      </c>
      <c r="T56" s="31"/>
      <c r="U56" s="72"/>
      <c r="V56" s="31"/>
      <c r="W56" s="31">
        <v>95</v>
      </c>
      <c r="X56" s="72">
        <v>5</v>
      </c>
      <c r="Y56" s="72"/>
      <c r="Z56" s="31"/>
      <c r="AA56" s="72"/>
      <c r="AB56" s="72">
        <v>47</v>
      </c>
      <c r="AC56" s="72">
        <v>1</v>
      </c>
      <c r="AD56" s="72"/>
      <c r="AE56" s="84">
        <v>3.81</v>
      </c>
      <c r="AF56" s="84">
        <v>1600</v>
      </c>
      <c r="AG56" s="84">
        <v>257</v>
      </c>
      <c r="AH56" s="72">
        <v>17</v>
      </c>
      <c r="AI56" s="72">
        <v>56</v>
      </c>
      <c r="AJ56" s="72"/>
      <c r="AK56" s="72"/>
      <c r="AL56" s="72"/>
      <c r="AM56" s="72"/>
      <c r="AN56" s="72"/>
      <c r="AO56" s="72"/>
      <c r="AP56" s="72">
        <v>80</v>
      </c>
      <c r="AQ56" s="100">
        <v>1</v>
      </c>
      <c r="AR56" s="100">
        <v>1</v>
      </c>
      <c r="AS56" s="54" t="s">
        <v>73</v>
      </c>
      <c r="AT56" s="100">
        <v>0.8</v>
      </c>
      <c r="AU56" s="100">
        <v>1</v>
      </c>
      <c r="AV56" s="54" t="s">
        <v>72</v>
      </c>
      <c r="AW56" s="54" t="s">
        <v>72</v>
      </c>
      <c r="AX56" s="54" t="s">
        <v>72</v>
      </c>
      <c r="AY56" s="100">
        <v>0.9</v>
      </c>
    </row>
    <row r="57" s="3" customFormat="1" ht="21" customHeight="1" spans="1:51">
      <c r="A57" s="54" t="s">
        <v>120</v>
      </c>
      <c r="B57" s="51">
        <f t="shared" si="11"/>
        <v>2795</v>
      </c>
      <c r="C57" s="26">
        <f t="shared" si="10"/>
        <v>2795</v>
      </c>
      <c r="D57" s="54"/>
      <c r="E57" s="28">
        <f t="shared" si="12"/>
        <v>0</v>
      </c>
      <c r="F57" s="54">
        <v>62</v>
      </c>
      <c r="G57" s="54"/>
      <c r="H57" s="54">
        <v>0.39</v>
      </c>
      <c r="I57" s="54"/>
      <c r="J57" s="54"/>
      <c r="K57" s="54">
        <v>0.62</v>
      </c>
      <c r="L57" s="54">
        <v>0.99</v>
      </c>
      <c r="M57" s="54"/>
      <c r="N57" s="54"/>
      <c r="O57" s="54">
        <v>14.3</v>
      </c>
      <c r="P57" s="54">
        <v>17.7</v>
      </c>
      <c r="Q57" s="54">
        <v>2566</v>
      </c>
      <c r="R57" s="71">
        <v>9</v>
      </c>
      <c r="S57" s="30">
        <v>1.58</v>
      </c>
      <c r="T57" s="54"/>
      <c r="U57" s="54"/>
      <c r="V57" s="54"/>
      <c r="W57" s="54">
        <v>40</v>
      </c>
      <c r="X57" s="54">
        <v>1</v>
      </c>
      <c r="Y57" s="54"/>
      <c r="Z57" s="54">
        <v>4</v>
      </c>
      <c r="AA57" s="54"/>
      <c r="AB57" s="54">
        <v>47</v>
      </c>
      <c r="AC57" s="54">
        <v>1</v>
      </c>
      <c r="AD57" s="54"/>
      <c r="AE57" s="54">
        <v>5.82</v>
      </c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>
        <v>80</v>
      </c>
      <c r="AQ57" s="100">
        <v>1</v>
      </c>
      <c r="AR57" s="100">
        <v>1</v>
      </c>
      <c r="AS57" s="54" t="s">
        <v>73</v>
      </c>
      <c r="AT57" s="100">
        <v>0.8</v>
      </c>
      <c r="AU57" s="100">
        <v>1</v>
      </c>
      <c r="AV57" s="54" t="s">
        <v>72</v>
      </c>
      <c r="AW57" s="54" t="s">
        <v>72</v>
      </c>
      <c r="AX57" s="54" t="s">
        <v>72</v>
      </c>
      <c r="AY57" s="100">
        <v>0.9</v>
      </c>
    </row>
    <row r="58" s="3" customFormat="1" ht="21" customHeight="1" spans="1:51">
      <c r="A58" s="54" t="s">
        <v>121</v>
      </c>
      <c r="B58" s="51">
        <f t="shared" si="11"/>
        <v>4310.53</v>
      </c>
      <c r="C58" s="26">
        <f t="shared" si="10"/>
        <v>3670</v>
      </c>
      <c r="D58" s="54"/>
      <c r="E58" s="28">
        <f t="shared" si="12"/>
        <v>640.53</v>
      </c>
      <c r="F58" s="54">
        <v>1576</v>
      </c>
      <c r="G58" s="54">
        <v>383.53</v>
      </c>
      <c r="H58" s="54">
        <v>0.61</v>
      </c>
      <c r="I58" s="54">
        <v>0.61</v>
      </c>
      <c r="J58" s="54">
        <v>1.42</v>
      </c>
      <c r="K58" s="54">
        <v>1.08</v>
      </c>
      <c r="L58" s="54">
        <v>2.9</v>
      </c>
      <c r="M58" s="54">
        <v>0.61</v>
      </c>
      <c r="N58" s="54">
        <v>0.48</v>
      </c>
      <c r="O58" s="54">
        <v>65.1</v>
      </c>
      <c r="P58" s="54">
        <v>67.9</v>
      </c>
      <c r="Q58" s="54">
        <v>837</v>
      </c>
      <c r="R58" s="71">
        <v>3</v>
      </c>
      <c r="S58" s="30">
        <v>0.51</v>
      </c>
      <c r="T58" s="54">
        <v>440</v>
      </c>
      <c r="U58" s="54">
        <v>4</v>
      </c>
      <c r="V58" s="54">
        <v>0.57</v>
      </c>
      <c r="W58" s="54">
        <v>100</v>
      </c>
      <c r="X58" s="54">
        <v>6</v>
      </c>
      <c r="Y58" s="54"/>
      <c r="Z58" s="54"/>
      <c r="AA58" s="54"/>
      <c r="AB58" s="54">
        <v>47</v>
      </c>
      <c r="AC58" s="54">
        <v>1</v>
      </c>
      <c r="AD58" s="54"/>
      <c r="AE58" s="54">
        <v>8.73</v>
      </c>
      <c r="AF58" s="54">
        <v>600</v>
      </c>
      <c r="AG58" s="54">
        <v>257</v>
      </c>
      <c r="AH58" s="54">
        <v>17</v>
      </c>
      <c r="AI58" s="54"/>
      <c r="AJ58" s="54"/>
      <c r="AK58" s="54"/>
      <c r="AL58" s="54"/>
      <c r="AM58" s="54"/>
      <c r="AN58" s="54"/>
      <c r="AO58" s="54"/>
      <c r="AP58" s="54">
        <v>70</v>
      </c>
      <c r="AQ58" s="100">
        <v>1</v>
      </c>
      <c r="AR58" s="100">
        <v>1</v>
      </c>
      <c r="AS58" s="54" t="s">
        <v>73</v>
      </c>
      <c r="AT58" s="100">
        <v>0.8</v>
      </c>
      <c r="AU58" s="100">
        <v>1</v>
      </c>
      <c r="AV58" s="54" t="s">
        <v>72</v>
      </c>
      <c r="AW58" s="54" t="s">
        <v>72</v>
      </c>
      <c r="AX58" s="54" t="s">
        <v>72</v>
      </c>
      <c r="AY58" s="100">
        <v>0.9</v>
      </c>
    </row>
    <row r="59" s="3" customFormat="1" ht="21" customHeight="1" spans="1:51">
      <c r="A59" s="54" t="s">
        <v>122</v>
      </c>
      <c r="B59" s="51">
        <f t="shared" si="11"/>
        <v>993.72</v>
      </c>
      <c r="C59" s="26">
        <f t="shared" si="10"/>
        <v>610</v>
      </c>
      <c r="D59" s="54"/>
      <c r="E59" s="28">
        <f t="shared" si="12"/>
        <v>383.72</v>
      </c>
      <c r="F59" s="54">
        <v>565</v>
      </c>
      <c r="G59" s="54">
        <v>383.72</v>
      </c>
      <c r="H59" s="54">
        <v>0.4</v>
      </c>
      <c r="I59" s="54">
        <v>0.4</v>
      </c>
      <c r="J59" s="54"/>
      <c r="K59" s="54">
        <v>0.4</v>
      </c>
      <c r="L59" s="54"/>
      <c r="M59" s="54">
        <v>0.4</v>
      </c>
      <c r="N59" s="54"/>
      <c r="O59" s="54">
        <v>20.2</v>
      </c>
      <c r="P59" s="54">
        <v>25.2</v>
      </c>
      <c r="Q59" s="54"/>
      <c r="R59" s="54"/>
      <c r="S59" s="54"/>
      <c r="T59" s="54"/>
      <c r="U59" s="54"/>
      <c r="V59" s="54"/>
      <c r="W59" s="54">
        <v>30</v>
      </c>
      <c r="X59" s="54">
        <v>1</v>
      </c>
      <c r="Y59" s="54">
        <v>1</v>
      </c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>
        <v>15</v>
      </c>
      <c r="AQ59" s="100">
        <v>1</v>
      </c>
      <c r="AR59" s="100">
        <v>1</v>
      </c>
      <c r="AS59" s="54" t="s">
        <v>73</v>
      </c>
      <c r="AT59" s="100">
        <v>0.8</v>
      </c>
      <c r="AU59" s="100">
        <v>1</v>
      </c>
      <c r="AV59" s="54" t="s">
        <v>72</v>
      </c>
      <c r="AW59" s="54" t="s">
        <v>72</v>
      </c>
      <c r="AX59" s="54" t="s">
        <v>72</v>
      </c>
      <c r="AY59" s="100">
        <v>0.9</v>
      </c>
    </row>
    <row r="60" s="1" customFormat="1" ht="21" customHeight="1" spans="1:51">
      <c r="A60" s="17" t="s">
        <v>123</v>
      </c>
      <c r="B60" s="18">
        <f>SUM(C60:E60)</f>
        <v>18257.79</v>
      </c>
      <c r="C60" s="19">
        <f t="shared" si="10"/>
        <v>17112</v>
      </c>
      <c r="D60" s="20">
        <f>AM60</f>
        <v>0</v>
      </c>
      <c r="E60" s="21">
        <f>G60+AG60</f>
        <v>1145.79</v>
      </c>
      <c r="F60" s="33">
        <v>6044</v>
      </c>
      <c r="G60" s="33">
        <v>716.79</v>
      </c>
      <c r="H60" s="34">
        <v>2.5</v>
      </c>
      <c r="I60" s="38">
        <v>1.74</v>
      </c>
      <c r="J60" s="38">
        <v>5.93</v>
      </c>
      <c r="K60" s="38">
        <v>5.9</v>
      </c>
      <c r="L60" s="68">
        <v>30</v>
      </c>
      <c r="M60" s="34">
        <v>1.74</v>
      </c>
      <c r="N60" s="34">
        <v>2</v>
      </c>
      <c r="O60" s="34">
        <v>253.4</v>
      </c>
      <c r="P60" s="34">
        <v>257</v>
      </c>
      <c r="Q60" s="34">
        <v>7527</v>
      </c>
      <c r="R60" s="75">
        <v>25</v>
      </c>
      <c r="S60" s="38">
        <v>4.63</v>
      </c>
      <c r="T60" s="38"/>
      <c r="U60" s="75"/>
      <c r="V60" s="38"/>
      <c r="W60" s="38">
        <v>1177</v>
      </c>
      <c r="X60" s="79">
        <v>40</v>
      </c>
      <c r="Y60" s="79">
        <v>28</v>
      </c>
      <c r="Z60" s="68">
        <v>17</v>
      </c>
      <c r="AA60" s="79">
        <v>1</v>
      </c>
      <c r="AB60" s="79">
        <v>824</v>
      </c>
      <c r="AC60" s="86">
        <v>10</v>
      </c>
      <c r="AD60" s="86">
        <v>1</v>
      </c>
      <c r="AE60" s="87">
        <v>14.77</v>
      </c>
      <c r="AF60" s="87">
        <v>1000</v>
      </c>
      <c r="AG60" s="87">
        <v>429</v>
      </c>
      <c r="AH60" s="91">
        <v>29</v>
      </c>
      <c r="AI60" s="75">
        <v>0</v>
      </c>
      <c r="AJ60" s="75"/>
      <c r="AK60" s="75"/>
      <c r="AL60" s="75"/>
      <c r="AM60" s="75"/>
      <c r="AN60" s="75"/>
      <c r="AO60" s="75"/>
      <c r="AP60" s="75">
        <v>540</v>
      </c>
      <c r="AQ60" s="92">
        <v>1</v>
      </c>
      <c r="AR60" s="92">
        <v>1</v>
      </c>
      <c r="AS60" s="93" t="s">
        <v>73</v>
      </c>
      <c r="AT60" s="92">
        <v>0.8</v>
      </c>
      <c r="AU60" s="92">
        <v>1</v>
      </c>
      <c r="AV60" s="92" t="s">
        <v>72</v>
      </c>
      <c r="AW60" s="101" t="s">
        <v>72</v>
      </c>
      <c r="AX60" s="101" t="s">
        <v>72</v>
      </c>
      <c r="AY60" s="92">
        <v>0.9</v>
      </c>
    </row>
    <row r="61" ht="21" customHeight="1" spans="1:51">
      <c r="A61" s="24" t="s">
        <v>76</v>
      </c>
      <c r="B61" s="55">
        <f>SUM(C61:E61)</f>
        <v>13</v>
      </c>
      <c r="C61" s="32">
        <f t="shared" si="10"/>
        <v>13</v>
      </c>
      <c r="D61" s="27">
        <f>AM61</f>
        <v>0</v>
      </c>
      <c r="E61" s="28">
        <f>G61+AG61</f>
        <v>0</v>
      </c>
      <c r="F61" s="29"/>
      <c r="G61" s="29"/>
      <c r="H61" s="30"/>
      <c r="I61" s="31"/>
      <c r="J61" s="31"/>
      <c r="K61" s="31"/>
      <c r="L61" s="59"/>
      <c r="M61" s="31"/>
      <c r="N61" s="30"/>
      <c r="O61" s="30"/>
      <c r="P61" s="30"/>
      <c r="Q61" s="30"/>
      <c r="R61" s="80"/>
      <c r="S61" s="31"/>
      <c r="T61" s="31"/>
      <c r="U61" s="72"/>
      <c r="V61" s="31"/>
      <c r="W61" s="31"/>
      <c r="X61" s="73"/>
      <c r="Y61" s="73"/>
      <c r="Z61" s="73"/>
      <c r="AA61" s="73"/>
      <c r="AB61" s="73"/>
      <c r="AC61" s="82"/>
      <c r="AD61" s="82"/>
      <c r="AE61" s="83"/>
      <c r="AF61" s="83"/>
      <c r="AG61" s="83"/>
      <c r="AH61" s="90"/>
      <c r="AI61" s="72"/>
      <c r="AJ61" s="72"/>
      <c r="AK61" s="72"/>
      <c r="AL61" s="72"/>
      <c r="AM61" s="72"/>
      <c r="AN61" s="72"/>
      <c r="AO61" s="72"/>
      <c r="AP61" s="72">
        <v>13</v>
      </c>
      <c r="AQ61" s="94"/>
      <c r="AR61" s="94"/>
      <c r="AS61" s="95"/>
      <c r="AT61" s="94"/>
      <c r="AU61" s="94"/>
      <c r="AV61" s="94"/>
      <c r="AW61" s="102"/>
      <c r="AX61" s="102"/>
      <c r="AY61" s="94"/>
    </row>
    <row r="62" ht="21" customHeight="1" spans="1:51">
      <c r="A62" s="24" t="s">
        <v>124</v>
      </c>
      <c r="B62" s="55">
        <f t="shared" ref="B62:B77" si="13">SUM(C62:E62)</f>
        <v>551</v>
      </c>
      <c r="C62" s="32">
        <f t="shared" ref="C62:C77" si="14">F62+Q62+T62+W62+AB62+AF62+AJ62+AL62+AP62</f>
        <v>551</v>
      </c>
      <c r="D62" s="27">
        <f t="shared" ref="D62:D77" si="15">AM62</f>
        <v>0</v>
      </c>
      <c r="E62" s="28">
        <f t="shared" ref="E62:E86" si="16">G62+AG62</f>
        <v>0</v>
      </c>
      <c r="F62" s="29">
        <v>35</v>
      </c>
      <c r="G62" s="29"/>
      <c r="H62" s="30"/>
      <c r="I62" s="30"/>
      <c r="J62" s="30"/>
      <c r="K62" s="30">
        <v>0.13</v>
      </c>
      <c r="L62" s="30">
        <v>0.554675118858954</v>
      </c>
      <c r="M62" s="30"/>
      <c r="N62" s="30"/>
      <c r="O62" s="32"/>
      <c r="P62" s="32"/>
      <c r="Q62" s="32">
        <v>93</v>
      </c>
      <c r="R62" s="62">
        <v>0.3</v>
      </c>
      <c r="S62" s="30">
        <v>0.06</v>
      </c>
      <c r="T62" s="30"/>
      <c r="U62" s="71"/>
      <c r="V62" s="32"/>
      <c r="W62" s="32">
        <v>44</v>
      </c>
      <c r="X62" s="71">
        <v>5</v>
      </c>
      <c r="Y62" s="71"/>
      <c r="Z62" s="30"/>
      <c r="AA62" s="71"/>
      <c r="AB62" s="71">
        <v>354</v>
      </c>
      <c r="AC62" s="71"/>
      <c r="AD62" s="71"/>
      <c r="AE62" s="32"/>
      <c r="AF62" s="32"/>
      <c r="AG62" s="32"/>
      <c r="AH62" s="71"/>
      <c r="AI62" s="71"/>
      <c r="AJ62" s="71"/>
      <c r="AK62" s="71"/>
      <c r="AL62" s="71"/>
      <c r="AM62" s="71"/>
      <c r="AN62" s="71"/>
      <c r="AO62" s="72"/>
      <c r="AP62" s="72">
        <v>25</v>
      </c>
      <c r="AQ62" s="94"/>
      <c r="AR62" s="94"/>
      <c r="AS62" s="95"/>
      <c r="AT62" s="94"/>
      <c r="AU62" s="94"/>
      <c r="AV62" s="94"/>
      <c r="AW62" s="102"/>
      <c r="AX62" s="102"/>
      <c r="AY62" s="94"/>
    </row>
    <row r="63" ht="21" customHeight="1" spans="1:51">
      <c r="A63" s="24" t="s">
        <v>125</v>
      </c>
      <c r="B63" s="55">
        <f t="shared" si="13"/>
        <v>263</v>
      </c>
      <c r="C63" s="32">
        <f t="shared" si="14"/>
        <v>263</v>
      </c>
      <c r="D63" s="27">
        <f t="shared" si="15"/>
        <v>0</v>
      </c>
      <c r="E63" s="28">
        <f t="shared" si="16"/>
        <v>0</v>
      </c>
      <c r="F63" s="29"/>
      <c r="G63" s="29"/>
      <c r="H63" s="30"/>
      <c r="I63" s="30"/>
      <c r="J63" s="30"/>
      <c r="K63" s="30">
        <v>0.13</v>
      </c>
      <c r="L63" s="30">
        <v>0</v>
      </c>
      <c r="M63" s="30"/>
      <c r="N63" s="30"/>
      <c r="O63" s="30"/>
      <c r="P63" s="30"/>
      <c r="Q63" s="30">
        <v>145</v>
      </c>
      <c r="R63" s="62">
        <v>0.48</v>
      </c>
      <c r="S63" s="30">
        <v>0.09</v>
      </c>
      <c r="T63" s="30"/>
      <c r="U63" s="71"/>
      <c r="V63" s="32"/>
      <c r="W63" s="32">
        <v>52</v>
      </c>
      <c r="X63" s="71">
        <v>5</v>
      </c>
      <c r="Y63" s="71">
        <v>4</v>
      </c>
      <c r="Z63" s="30"/>
      <c r="AA63" s="71">
        <v>1</v>
      </c>
      <c r="AB63" s="71">
        <v>47</v>
      </c>
      <c r="AC63" s="71">
        <v>1</v>
      </c>
      <c r="AD63" s="71"/>
      <c r="AE63" s="88">
        <v>0.5746</v>
      </c>
      <c r="AF63" s="32"/>
      <c r="AG63" s="32"/>
      <c r="AH63" s="71"/>
      <c r="AI63" s="71"/>
      <c r="AJ63" s="71"/>
      <c r="AK63" s="71"/>
      <c r="AL63" s="71"/>
      <c r="AM63" s="71"/>
      <c r="AN63" s="71"/>
      <c r="AO63" s="72"/>
      <c r="AP63" s="72">
        <v>19</v>
      </c>
      <c r="AQ63" s="94"/>
      <c r="AR63" s="94"/>
      <c r="AS63" s="95"/>
      <c r="AT63" s="94"/>
      <c r="AU63" s="94"/>
      <c r="AV63" s="94"/>
      <c r="AW63" s="102"/>
      <c r="AX63" s="102"/>
      <c r="AY63" s="94"/>
    </row>
    <row r="64" ht="21" customHeight="1" spans="1:51">
      <c r="A64" s="24" t="s">
        <v>126</v>
      </c>
      <c r="B64" s="55">
        <f t="shared" si="13"/>
        <v>1547.94</v>
      </c>
      <c r="C64" s="32">
        <f t="shared" si="14"/>
        <v>1517.9</v>
      </c>
      <c r="D64" s="27">
        <f t="shared" si="15"/>
        <v>0</v>
      </c>
      <c r="E64" s="28">
        <f t="shared" si="16"/>
        <v>30.04</v>
      </c>
      <c r="F64" s="29">
        <f>133+637.9</f>
        <v>770.9</v>
      </c>
      <c r="G64" s="29">
        <v>30.04</v>
      </c>
      <c r="H64" s="32"/>
      <c r="I64" s="32"/>
      <c r="J64" s="32">
        <v>0.911285714285714</v>
      </c>
      <c r="K64" s="32">
        <v>0.61</v>
      </c>
      <c r="L64" s="30">
        <v>2.10776545166403</v>
      </c>
      <c r="M64" s="32"/>
      <c r="N64" s="32">
        <v>0.609</v>
      </c>
      <c r="O64" s="32">
        <v>38.94</v>
      </c>
      <c r="P64" s="32">
        <v>39.4941700794989</v>
      </c>
      <c r="Q64" s="32">
        <v>303</v>
      </c>
      <c r="R64" s="60">
        <v>1.01</v>
      </c>
      <c r="S64" s="32">
        <v>0.19</v>
      </c>
      <c r="T64" s="32"/>
      <c r="U64" s="36"/>
      <c r="V64" s="32"/>
      <c r="W64" s="32">
        <v>315</v>
      </c>
      <c r="X64" s="26">
        <v>5</v>
      </c>
      <c r="Y64" s="26">
        <v>14</v>
      </c>
      <c r="Z64" s="32">
        <v>7</v>
      </c>
      <c r="AA64" s="26"/>
      <c r="AB64" s="71">
        <v>47</v>
      </c>
      <c r="AC64" s="26">
        <v>1</v>
      </c>
      <c r="AD64" s="26"/>
      <c r="AE64" s="88">
        <v>2.5209</v>
      </c>
      <c r="AF64" s="32"/>
      <c r="AG64" s="32"/>
      <c r="AH64" s="26"/>
      <c r="AI64" s="26"/>
      <c r="AJ64" s="26"/>
      <c r="AK64" s="26"/>
      <c r="AL64" s="26"/>
      <c r="AM64" s="26"/>
      <c r="AN64" s="26"/>
      <c r="AO64" s="72"/>
      <c r="AP64" s="72">
        <v>82</v>
      </c>
      <c r="AQ64" s="94"/>
      <c r="AR64" s="94"/>
      <c r="AS64" s="95"/>
      <c r="AT64" s="94"/>
      <c r="AU64" s="94"/>
      <c r="AV64" s="94"/>
      <c r="AW64" s="102"/>
      <c r="AX64" s="102"/>
      <c r="AY64" s="94"/>
    </row>
    <row r="65" ht="21" customHeight="1" spans="1:51">
      <c r="A65" s="24" t="s">
        <v>127</v>
      </c>
      <c r="B65" s="55">
        <f t="shared" si="13"/>
        <v>4178.53</v>
      </c>
      <c r="C65" s="32">
        <f t="shared" si="14"/>
        <v>3970.7</v>
      </c>
      <c r="D65" s="27">
        <f t="shared" si="15"/>
        <v>0</v>
      </c>
      <c r="E65" s="28">
        <f t="shared" si="16"/>
        <v>207.83</v>
      </c>
      <c r="F65" s="29">
        <f>182+324.7+660</f>
        <v>1166.7</v>
      </c>
      <c r="G65" s="29">
        <v>207.83</v>
      </c>
      <c r="H65" s="32">
        <v>0.79</v>
      </c>
      <c r="I65" s="32">
        <v>0.74</v>
      </c>
      <c r="J65" s="32">
        <v>1.40671428571429</v>
      </c>
      <c r="K65" s="32">
        <v>1.05</v>
      </c>
      <c r="L65" s="30">
        <v>2.88431061806656</v>
      </c>
      <c r="M65" s="32">
        <v>0.74</v>
      </c>
      <c r="N65" s="32">
        <v>0.31</v>
      </c>
      <c r="O65" s="32">
        <v>60.11</v>
      </c>
      <c r="P65" s="32">
        <v>60.9655263791857</v>
      </c>
      <c r="Q65" s="32">
        <v>2481</v>
      </c>
      <c r="R65" s="60">
        <v>8.24</v>
      </c>
      <c r="S65" s="32">
        <v>1.53</v>
      </c>
      <c r="T65" s="32"/>
      <c r="U65" s="36"/>
      <c r="V65" s="32"/>
      <c r="W65" s="32">
        <v>185</v>
      </c>
      <c r="X65" s="26">
        <v>3</v>
      </c>
      <c r="Y65" s="26">
        <v>5</v>
      </c>
      <c r="Z65" s="32">
        <v>2</v>
      </c>
      <c r="AA65" s="26"/>
      <c r="AB65" s="71">
        <v>47</v>
      </c>
      <c r="AC65" s="26">
        <v>1</v>
      </c>
      <c r="AD65" s="26"/>
      <c r="AE65" s="88">
        <v>2.4189</v>
      </c>
      <c r="AF65" s="32"/>
      <c r="AG65" s="32"/>
      <c r="AH65" s="26"/>
      <c r="AI65" s="26"/>
      <c r="AJ65" s="26"/>
      <c r="AK65" s="26"/>
      <c r="AL65" s="26"/>
      <c r="AM65" s="26"/>
      <c r="AN65" s="26"/>
      <c r="AO65" s="72"/>
      <c r="AP65" s="72">
        <v>91</v>
      </c>
      <c r="AQ65" s="94"/>
      <c r="AR65" s="94"/>
      <c r="AS65" s="95"/>
      <c r="AT65" s="94"/>
      <c r="AU65" s="94"/>
      <c r="AV65" s="94"/>
      <c r="AW65" s="102"/>
      <c r="AX65" s="102"/>
      <c r="AY65" s="94"/>
    </row>
    <row r="66" ht="21" customHeight="1" spans="1:51">
      <c r="A66" s="24" t="s">
        <v>128</v>
      </c>
      <c r="B66" s="55">
        <f t="shared" si="13"/>
        <v>1154.8</v>
      </c>
      <c r="C66" s="32">
        <f t="shared" si="14"/>
        <v>1154.8</v>
      </c>
      <c r="D66" s="27">
        <f t="shared" si="15"/>
        <v>0</v>
      </c>
      <c r="E66" s="28">
        <f t="shared" si="16"/>
        <v>0</v>
      </c>
      <c r="F66" s="29">
        <f>326+216.8</f>
        <v>542.8</v>
      </c>
      <c r="G66" s="29"/>
      <c r="H66" s="32"/>
      <c r="I66" s="32"/>
      <c r="J66" s="32">
        <v>0.309714285714286</v>
      </c>
      <c r="K66" s="32">
        <v>0.21</v>
      </c>
      <c r="L66" s="30">
        <v>5.16640253565769</v>
      </c>
      <c r="M66" s="32"/>
      <c r="N66" s="32">
        <v>0.207</v>
      </c>
      <c r="O66" s="32">
        <v>13.23</v>
      </c>
      <c r="P66" s="32">
        <v>13.4226933269092</v>
      </c>
      <c r="Q66" s="32">
        <v>452</v>
      </c>
      <c r="R66" s="60">
        <v>1.5</v>
      </c>
      <c r="S66" s="32">
        <v>0.28</v>
      </c>
      <c r="T66" s="32"/>
      <c r="U66" s="36"/>
      <c r="V66" s="32"/>
      <c r="W66" s="32">
        <v>65</v>
      </c>
      <c r="X66" s="26">
        <v>3</v>
      </c>
      <c r="Y66" s="26">
        <v>1</v>
      </c>
      <c r="Z66" s="32"/>
      <c r="AA66" s="26"/>
      <c r="AB66" s="71">
        <v>47</v>
      </c>
      <c r="AC66" s="71">
        <v>1</v>
      </c>
      <c r="AD66" s="26"/>
      <c r="AE66" s="88">
        <v>1.7188</v>
      </c>
      <c r="AF66" s="32"/>
      <c r="AG66" s="32"/>
      <c r="AH66" s="26"/>
      <c r="AI66" s="26"/>
      <c r="AJ66" s="26"/>
      <c r="AK66" s="26"/>
      <c r="AL66" s="26"/>
      <c r="AM66" s="26"/>
      <c r="AN66" s="26"/>
      <c r="AO66" s="72"/>
      <c r="AP66" s="72">
        <v>48</v>
      </c>
      <c r="AQ66" s="94"/>
      <c r="AR66" s="94"/>
      <c r="AS66" s="95"/>
      <c r="AT66" s="94"/>
      <c r="AU66" s="94"/>
      <c r="AV66" s="94"/>
      <c r="AW66" s="102"/>
      <c r="AX66" s="102"/>
      <c r="AY66" s="94"/>
    </row>
    <row r="67" ht="21" customHeight="1" spans="1:51">
      <c r="A67" s="24" t="s">
        <v>129</v>
      </c>
      <c r="B67" s="55">
        <f t="shared" si="13"/>
        <v>152</v>
      </c>
      <c r="C67" s="32">
        <f t="shared" si="14"/>
        <v>152</v>
      </c>
      <c r="D67" s="27">
        <f t="shared" si="15"/>
        <v>0</v>
      </c>
      <c r="E67" s="28">
        <f t="shared" si="16"/>
        <v>0</v>
      </c>
      <c r="F67" s="29">
        <v>18</v>
      </c>
      <c r="G67" s="29"/>
      <c r="H67" s="32"/>
      <c r="I67" s="32"/>
      <c r="J67" s="32">
        <v>0</v>
      </c>
      <c r="K67" s="32">
        <v>0.13</v>
      </c>
      <c r="L67" s="30">
        <v>0.285261489698891</v>
      </c>
      <c r="M67" s="32"/>
      <c r="N67" s="32"/>
      <c r="O67" s="32">
        <v>0</v>
      </c>
      <c r="P67" s="32">
        <v>0</v>
      </c>
      <c r="Q67" s="32"/>
      <c r="R67" s="60"/>
      <c r="S67" s="32"/>
      <c r="T67" s="32"/>
      <c r="U67" s="36"/>
      <c r="V67" s="32"/>
      <c r="W67" s="32">
        <v>80</v>
      </c>
      <c r="X67" s="26"/>
      <c r="Y67" s="26"/>
      <c r="Z67" s="32">
        <v>2</v>
      </c>
      <c r="AA67" s="26"/>
      <c r="AB67" s="71">
        <v>47</v>
      </c>
      <c r="AC67" s="26">
        <v>1</v>
      </c>
      <c r="AD67" s="26"/>
      <c r="AE67" s="88">
        <v>0.2418</v>
      </c>
      <c r="AF67" s="32"/>
      <c r="AG67" s="32"/>
      <c r="AH67" s="26"/>
      <c r="AI67" s="26"/>
      <c r="AJ67" s="26"/>
      <c r="AK67" s="26"/>
      <c r="AL67" s="26"/>
      <c r="AM67" s="26"/>
      <c r="AN67" s="26"/>
      <c r="AO67" s="72"/>
      <c r="AP67" s="72">
        <v>7</v>
      </c>
      <c r="AQ67" s="94"/>
      <c r="AR67" s="94"/>
      <c r="AS67" s="95"/>
      <c r="AT67" s="94"/>
      <c r="AU67" s="94"/>
      <c r="AV67" s="94"/>
      <c r="AW67" s="102"/>
      <c r="AX67" s="102"/>
      <c r="AY67" s="94"/>
    </row>
    <row r="68" ht="21" customHeight="1" spans="1:51">
      <c r="A68" s="24" t="s">
        <v>130</v>
      </c>
      <c r="B68" s="55">
        <f t="shared" si="13"/>
        <v>1393.7</v>
      </c>
      <c r="C68" s="32">
        <f t="shared" si="14"/>
        <v>1393.7</v>
      </c>
      <c r="D68" s="27">
        <f t="shared" si="15"/>
        <v>0</v>
      </c>
      <c r="E68" s="28">
        <f t="shared" si="16"/>
        <v>0</v>
      </c>
      <c r="F68" s="29">
        <f>434+235.7</f>
        <v>669.7</v>
      </c>
      <c r="G68" s="29"/>
      <c r="H68" s="32">
        <v>0.02</v>
      </c>
      <c r="I68" s="32"/>
      <c r="J68" s="32">
        <v>0.336714285714286</v>
      </c>
      <c r="K68" s="32">
        <v>0.23</v>
      </c>
      <c r="L68" s="30">
        <v>6.87797147385103</v>
      </c>
      <c r="M68" s="32"/>
      <c r="N68" s="32">
        <v>0.225</v>
      </c>
      <c r="O68" s="32">
        <v>14.39</v>
      </c>
      <c r="P68" s="32">
        <v>14.5928450975669</v>
      </c>
      <c r="Q68" s="32">
        <v>424</v>
      </c>
      <c r="R68" s="60">
        <v>1.41</v>
      </c>
      <c r="S68" s="32">
        <v>0.26</v>
      </c>
      <c r="T68" s="32"/>
      <c r="U68" s="36"/>
      <c r="V68" s="32"/>
      <c r="W68" s="32">
        <v>205</v>
      </c>
      <c r="X68" s="26">
        <v>9</v>
      </c>
      <c r="Y68" s="26">
        <v>2</v>
      </c>
      <c r="Z68" s="32">
        <v>2</v>
      </c>
      <c r="AA68" s="26"/>
      <c r="AB68" s="71">
        <v>47</v>
      </c>
      <c r="AC68" s="26">
        <v>1</v>
      </c>
      <c r="AD68" s="26"/>
      <c r="AE68" s="88">
        <v>2.0684</v>
      </c>
      <c r="AF68" s="32"/>
      <c r="AG68" s="32"/>
      <c r="AH68" s="26"/>
      <c r="AI68" s="26"/>
      <c r="AJ68" s="26"/>
      <c r="AK68" s="26"/>
      <c r="AL68" s="26"/>
      <c r="AM68" s="26"/>
      <c r="AN68" s="26"/>
      <c r="AO68" s="72"/>
      <c r="AP68" s="72">
        <v>48</v>
      </c>
      <c r="AQ68" s="94"/>
      <c r="AR68" s="94"/>
      <c r="AS68" s="95"/>
      <c r="AT68" s="94"/>
      <c r="AU68" s="94"/>
      <c r="AV68" s="94"/>
      <c r="AW68" s="102"/>
      <c r="AX68" s="102"/>
      <c r="AY68" s="94"/>
    </row>
    <row r="69" ht="21" customHeight="1" spans="1:51">
      <c r="A69" s="24" t="s">
        <v>131</v>
      </c>
      <c r="B69" s="55">
        <f t="shared" si="13"/>
        <v>4580.75</v>
      </c>
      <c r="C69" s="32">
        <f t="shared" si="14"/>
        <v>4066</v>
      </c>
      <c r="D69" s="27">
        <f t="shared" si="15"/>
        <v>0</v>
      </c>
      <c r="E69" s="28">
        <f t="shared" si="16"/>
        <v>514.75</v>
      </c>
      <c r="F69" s="29">
        <f>480+840</f>
        <v>1320</v>
      </c>
      <c r="G69" s="29">
        <v>257.75</v>
      </c>
      <c r="H69" s="32">
        <v>0.56</v>
      </c>
      <c r="I69" s="32">
        <v>0.5</v>
      </c>
      <c r="J69" s="32">
        <v>1.2</v>
      </c>
      <c r="K69" s="32">
        <v>1.05</v>
      </c>
      <c r="L69" s="30">
        <v>7.60697305863708</v>
      </c>
      <c r="M69" s="32">
        <v>0.5</v>
      </c>
      <c r="N69" s="32"/>
      <c r="O69" s="32">
        <v>51.28</v>
      </c>
      <c r="P69" s="32">
        <v>52.0067453625632</v>
      </c>
      <c r="Q69" s="32">
        <v>2013</v>
      </c>
      <c r="R69" s="60">
        <v>6.69</v>
      </c>
      <c r="S69" s="32">
        <v>1.24</v>
      </c>
      <c r="T69" s="32"/>
      <c r="U69" s="36"/>
      <c r="V69" s="32"/>
      <c r="W69" s="32">
        <v>15</v>
      </c>
      <c r="X69" s="26">
        <v>1</v>
      </c>
      <c r="Y69" s="26"/>
      <c r="Z69" s="32"/>
      <c r="AA69" s="26"/>
      <c r="AB69" s="71">
        <v>47</v>
      </c>
      <c r="AC69" s="71">
        <v>1</v>
      </c>
      <c r="AD69" s="26"/>
      <c r="AE69" s="88">
        <v>2.195</v>
      </c>
      <c r="AF69" s="83">
        <v>600</v>
      </c>
      <c r="AG69" s="83">
        <v>257</v>
      </c>
      <c r="AH69" s="90">
        <v>17</v>
      </c>
      <c r="AI69" s="26"/>
      <c r="AJ69" s="26"/>
      <c r="AK69" s="26"/>
      <c r="AL69" s="26"/>
      <c r="AM69" s="26"/>
      <c r="AN69" s="26"/>
      <c r="AO69" s="72"/>
      <c r="AP69" s="72">
        <v>71</v>
      </c>
      <c r="AQ69" s="94"/>
      <c r="AR69" s="94"/>
      <c r="AS69" s="95"/>
      <c r="AT69" s="94"/>
      <c r="AU69" s="94"/>
      <c r="AV69" s="94"/>
      <c r="AW69" s="102"/>
      <c r="AX69" s="102"/>
      <c r="AY69" s="94"/>
    </row>
    <row r="70" ht="21" customHeight="1" spans="1:51">
      <c r="A70" s="24" t="s">
        <v>132</v>
      </c>
      <c r="B70" s="55">
        <f t="shared" si="13"/>
        <v>563</v>
      </c>
      <c r="C70" s="32">
        <f t="shared" si="14"/>
        <v>563</v>
      </c>
      <c r="D70" s="27">
        <f t="shared" si="15"/>
        <v>0</v>
      </c>
      <c r="E70" s="28">
        <f t="shared" si="16"/>
        <v>0</v>
      </c>
      <c r="F70" s="29">
        <v>127</v>
      </c>
      <c r="G70" s="29"/>
      <c r="H70" s="32"/>
      <c r="I70" s="32"/>
      <c r="J70" s="32">
        <v>0</v>
      </c>
      <c r="K70" s="32">
        <v>0.1</v>
      </c>
      <c r="L70" s="30">
        <v>2.01267828843106</v>
      </c>
      <c r="M70" s="32"/>
      <c r="N70" s="32"/>
      <c r="O70" s="32">
        <v>0</v>
      </c>
      <c r="P70" s="32">
        <v>0</v>
      </c>
      <c r="Q70" s="32">
        <v>283</v>
      </c>
      <c r="R70" s="60">
        <v>0.94</v>
      </c>
      <c r="S70" s="32">
        <v>0.17</v>
      </c>
      <c r="T70" s="32"/>
      <c r="U70" s="36"/>
      <c r="V70" s="32"/>
      <c r="W70" s="32">
        <v>55</v>
      </c>
      <c r="X70" s="26"/>
      <c r="Y70" s="26">
        <v>1</v>
      </c>
      <c r="Z70" s="32">
        <v>1</v>
      </c>
      <c r="AA70" s="26"/>
      <c r="AB70" s="71">
        <v>47</v>
      </c>
      <c r="AC70" s="26">
        <v>1</v>
      </c>
      <c r="AD70" s="26"/>
      <c r="AE70" s="88">
        <v>1.3595</v>
      </c>
      <c r="AF70" s="32"/>
      <c r="AG70" s="32"/>
      <c r="AH70" s="26"/>
      <c r="AI70" s="26"/>
      <c r="AJ70" s="26"/>
      <c r="AK70" s="26"/>
      <c r="AL70" s="26"/>
      <c r="AM70" s="26"/>
      <c r="AN70" s="26"/>
      <c r="AO70" s="72"/>
      <c r="AP70" s="72">
        <v>51</v>
      </c>
      <c r="AQ70" s="94"/>
      <c r="AR70" s="94"/>
      <c r="AS70" s="95"/>
      <c r="AT70" s="94"/>
      <c r="AU70" s="94"/>
      <c r="AV70" s="94"/>
      <c r="AW70" s="102"/>
      <c r="AX70" s="102"/>
      <c r="AY70" s="94"/>
    </row>
    <row r="71" ht="21" customHeight="1" spans="1:51">
      <c r="A71" s="24" t="s">
        <v>133</v>
      </c>
      <c r="B71" s="55">
        <f t="shared" si="13"/>
        <v>1862.27</v>
      </c>
      <c r="C71" s="32">
        <f t="shared" si="14"/>
        <v>1469.1</v>
      </c>
      <c r="D71" s="27">
        <f t="shared" si="15"/>
        <v>0</v>
      </c>
      <c r="E71" s="28">
        <f t="shared" si="16"/>
        <v>393.17</v>
      </c>
      <c r="F71" s="29">
        <f>81+156.1+556</f>
        <v>793.1</v>
      </c>
      <c r="G71" s="29">
        <v>221.17</v>
      </c>
      <c r="H71" s="32">
        <v>0.68</v>
      </c>
      <c r="I71" s="32">
        <v>0.5</v>
      </c>
      <c r="J71" s="32">
        <v>1.01728571428571</v>
      </c>
      <c r="K71" s="32">
        <v>0.65</v>
      </c>
      <c r="L71" s="30">
        <v>1.28367670364501</v>
      </c>
      <c r="M71" s="32">
        <v>0.5</v>
      </c>
      <c r="N71" s="32">
        <v>0.149</v>
      </c>
      <c r="O71" s="32">
        <v>43.47</v>
      </c>
      <c r="P71" s="32">
        <v>44.088099253192</v>
      </c>
      <c r="Q71" s="32">
        <v>120</v>
      </c>
      <c r="R71" s="60">
        <v>0.4</v>
      </c>
      <c r="S71" s="32">
        <v>0.07</v>
      </c>
      <c r="T71" s="32"/>
      <c r="U71" s="36"/>
      <c r="V71" s="32"/>
      <c r="W71" s="32">
        <v>71</v>
      </c>
      <c r="X71" s="26">
        <v>6</v>
      </c>
      <c r="Y71" s="26">
        <v>1</v>
      </c>
      <c r="Z71" s="32">
        <v>2</v>
      </c>
      <c r="AA71" s="26"/>
      <c r="AB71" s="71">
        <v>47</v>
      </c>
      <c r="AC71" s="26">
        <v>1</v>
      </c>
      <c r="AD71" s="26"/>
      <c r="AE71" s="88">
        <v>1.111</v>
      </c>
      <c r="AF71" s="83">
        <v>400</v>
      </c>
      <c r="AG71" s="83">
        <v>172</v>
      </c>
      <c r="AH71" s="90">
        <v>12</v>
      </c>
      <c r="AI71" s="26"/>
      <c r="AJ71" s="26"/>
      <c r="AK71" s="26"/>
      <c r="AL71" s="26"/>
      <c r="AM71" s="26"/>
      <c r="AN71" s="26"/>
      <c r="AO71" s="72"/>
      <c r="AP71" s="72">
        <v>38</v>
      </c>
      <c r="AQ71" s="94"/>
      <c r="AR71" s="94"/>
      <c r="AS71" s="95"/>
      <c r="AT71" s="94"/>
      <c r="AU71" s="94"/>
      <c r="AV71" s="94"/>
      <c r="AW71" s="102"/>
      <c r="AX71" s="102"/>
      <c r="AY71" s="94"/>
    </row>
    <row r="72" ht="21" customHeight="1" spans="1:51">
      <c r="A72" s="24" t="s">
        <v>134</v>
      </c>
      <c r="B72" s="55">
        <f t="shared" si="13"/>
        <v>1963.8</v>
      </c>
      <c r="C72" s="32">
        <f t="shared" si="14"/>
        <v>1963.8</v>
      </c>
      <c r="D72" s="27">
        <f t="shared" si="15"/>
        <v>0</v>
      </c>
      <c r="E72" s="28">
        <f t="shared" si="16"/>
        <v>0</v>
      </c>
      <c r="F72" s="29">
        <f>77+523.8</f>
        <v>600.8</v>
      </c>
      <c r="G72" s="29"/>
      <c r="H72" s="32"/>
      <c r="I72" s="32"/>
      <c r="J72" s="32">
        <v>0.748285714285714</v>
      </c>
      <c r="K72" s="32">
        <v>1.15</v>
      </c>
      <c r="L72" s="30">
        <v>1.2202852614897</v>
      </c>
      <c r="M72" s="32"/>
      <c r="N72" s="32">
        <v>0.5</v>
      </c>
      <c r="O72" s="32">
        <v>31.98</v>
      </c>
      <c r="P72" s="32">
        <v>32.4299205010841</v>
      </c>
      <c r="Q72" s="61">
        <v>1213</v>
      </c>
      <c r="R72" s="60">
        <v>4.03</v>
      </c>
      <c r="S72" s="32">
        <v>0.74</v>
      </c>
      <c r="T72" s="32"/>
      <c r="U72" s="36"/>
      <c r="V72" s="32"/>
      <c r="W72" s="32">
        <v>70</v>
      </c>
      <c r="X72" s="26">
        <v>2</v>
      </c>
      <c r="Y72" s="26"/>
      <c r="Z72" s="32">
        <v>1</v>
      </c>
      <c r="AA72" s="26"/>
      <c r="AB72" s="71">
        <v>47</v>
      </c>
      <c r="AC72" s="71">
        <v>1</v>
      </c>
      <c r="AD72" s="26"/>
      <c r="AE72" s="88">
        <v>0.5652</v>
      </c>
      <c r="AF72" s="32"/>
      <c r="AG72" s="32"/>
      <c r="AH72" s="26"/>
      <c r="AI72" s="26"/>
      <c r="AJ72" s="26"/>
      <c r="AK72" s="26"/>
      <c r="AL72" s="26"/>
      <c r="AM72" s="26"/>
      <c r="AN72" s="26"/>
      <c r="AO72" s="72"/>
      <c r="AP72" s="72">
        <v>33</v>
      </c>
      <c r="AQ72" s="94"/>
      <c r="AR72" s="94"/>
      <c r="AS72" s="95"/>
      <c r="AT72" s="94"/>
      <c r="AU72" s="94"/>
      <c r="AV72" s="94"/>
      <c r="AW72" s="102"/>
      <c r="AX72" s="102"/>
      <c r="AY72" s="94"/>
    </row>
    <row r="73" ht="21" customHeight="1" spans="1:51">
      <c r="A73" s="24" t="s">
        <v>135</v>
      </c>
      <c r="B73" s="55">
        <f t="shared" si="13"/>
        <v>8</v>
      </c>
      <c r="C73" s="32">
        <f t="shared" si="14"/>
        <v>8</v>
      </c>
      <c r="D73" s="27">
        <f t="shared" si="15"/>
        <v>0</v>
      </c>
      <c r="E73" s="28">
        <f t="shared" si="16"/>
        <v>0</v>
      </c>
      <c r="F73" s="29"/>
      <c r="G73" s="29"/>
      <c r="H73" s="32">
        <v>0.45</v>
      </c>
      <c r="I73" s="32"/>
      <c r="J73" s="32">
        <f>P73/257*5.93</f>
        <v>0</v>
      </c>
      <c r="K73" s="32">
        <v>0.45</v>
      </c>
      <c r="L73" s="30">
        <v>0</v>
      </c>
      <c r="M73" s="32"/>
      <c r="N73" s="32"/>
      <c r="O73" s="32"/>
      <c r="P73" s="32"/>
      <c r="Q73" s="32"/>
      <c r="R73" s="60"/>
      <c r="S73" s="32"/>
      <c r="T73" s="32"/>
      <c r="U73" s="36"/>
      <c r="V73" s="32"/>
      <c r="W73" s="32"/>
      <c r="X73" s="26"/>
      <c r="Y73" s="26"/>
      <c r="Z73" s="32"/>
      <c r="AA73" s="26"/>
      <c r="AB73" s="26"/>
      <c r="AC73" s="26"/>
      <c r="AD73" s="26"/>
      <c r="AE73" s="32"/>
      <c r="AF73" s="32"/>
      <c r="AG73" s="32"/>
      <c r="AH73" s="26"/>
      <c r="AI73" s="26"/>
      <c r="AJ73" s="26"/>
      <c r="AK73" s="26"/>
      <c r="AL73" s="26"/>
      <c r="AM73" s="26"/>
      <c r="AN73" s="26"/>
      <c r="AO73" s="72"/>
      <c r="AP73" s="72">
        <v>8</v>
      </c>
      <c r="AQ73" s="94"/>
      <c r="AR73" s="94"/>
      <c r="AS73" s="95"/>
      <c r="AT73" s="94"/>
      <c r="AU73" s="94"/>
      <c r="AV73" s="94"/>
      <c r="AW73" s="102"/>
      <c r="AX73" s="102"/>
      <c r="AY73" s="94"/>
    </row>
    <row r="74" ht="21" customHeight="1" spans="1:51">
      <c r="A74" s="105" t="s">
        <v>136</v>
      </c>
      <c r="B74" s="55">
        <f t="shared" si="13"/>
        <v>20</v>
      </c>
      <c r="C74" s="32">
        <f t="shared" si="14"/>
        <v>20</v>
      </c>
      <c r="D74" s="27">
        <f t="shared" si="15"/>
        <v>0</v>
      </c>
      <c r="E74" s="28">
        <f t="shared" si="16"/>
        <v>0</v>
      </c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54">
        <v>20</v>
      </c>
      <c r="X74" s="54">
        <v>1</v>
      </c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</row>
    <row r="75" ht="21" customHeight="1" spans="1:51">
      <c r="A75" s="105" t="s">
        <v>137</v>
      </c>
      <c r="B75" s="55">
        <f t="shared" si="13"/>
        <v>6</v>
      </c>
      <c r="C75" s="32">
        <f t="shared" si="14"/>
        <v>6</v>
      </c>
      <c r="D75" s="27">
        <f t="shared" si="15"/>
        <v>0</v>
      </c>
      <c r="E75" s="28">
        <f t="shared" si="16"/>
        <v>0</v>
      </c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8"/>
      <c r="S75" s="106"/>
      <c r="T75" s="106"/>
      <c r="U75" s="106"/>
      <c r="V75" s="106"/>
      <c r="W75" s="54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>
        <v>6</v>
      </c>
      <c r="AQ75" s="106"/>
      <c r="AR75" s="106"/>
      <c r="AS75" s="106"/>
      <c r="AT75" s="106"/>
      <c r="AU75" s="106"/>
      <c r="AV75" s="106"/>
      <c r="AW75" s="106"/>
      <c r="AX75" s="106"/>
      <c r="AY75" s="106"/>
    </row>
    <row r="76" s="1" customFormat="1" ht="21" customHeight="1" spans="1:51">
      <c r="A76" s="17" t="s">
        <v>138</v>
      </c>
      <c r="B76" s="18">
        <f t="shared" si="13"/>
        <v>26490.67</v>
      </c>
      <c r="C76" s="19">
        <f t="shared" si="14"/>
        <v>23984</v>
      </c>
      <c r="D76" s="20">
        <f t="shared" si="15"/>
        <v>0</v>
      </c>
      <c r="E76" s="21">
        <f t="shared" si="16"/>
        <v>2506.67</v>
      </c>
      <c r="F76" s="33">
        <v>7783</v>
      </c>
      <c r="G76" s="33">
        <v>1207.67</v>
      </c>
      <c r="H76" s="34">
        <v>2.35</v>
      </c>
      <c r="I76" s="34">
        <v>2.08</v>
      </c>
      <c r="J76" s="34">
        <v>6.09</v>
      </c>
      <c r="K76" s="34">
        <v>6.2</v>
      </c>
      <c r="L76" s="34">
        <v>31</v>
      </c>
      <c r="M76" s="34">
        <v>2.08</v>
      </c>
      <c r="N76" s="34">
        <v>2.06</v>
      </c>
      <c r="O76" s="22">
        <v>247.4</v>
      </c>
      <c r="P76" s="22">
        <v>248</v>
      </c>
      <c r="Q76" s="22">
        <v>10507</v>
      </c>
      <c r="R76" s="74">
        <v>35</v>
      </c>
      <c r="S76" s="34">
        <v>6.46</v>
      </c>
      <c r="T76" s="34">
        <v>1250</v>
      </c>
      <c r="U76" s="74">
        <v>8</v>
      </c>
      <c r="V76" s="22">
        <v>1.22</v>
      </c>
      <c r="W76" s="22">
        <v>524</v>
      </c>
      <c r="X76" s="74">
        <v>15</v>
      </c>
      <c r="Y76" s="74">
        <v>1</v>
      </c>
      <c r="Z76" s="34">
        <v>2.7</v>
      </c>
      <c r="AA76" s="74"/>
      <c r="AB76" s="74">
        <v>349</v>
      </c>
      <c r="AC76" s="74">
        <v>7</v>
      </c>
      <c r="AD76" s="74"/>
      <c r="AE76" s="22">
        <v>45.22</v>
      </c>
      <c r="AF76" s="22">
        <v>3030</v>
      </c>
      <c r="AG76" s="22">
        <v>1299</v>
      </c>
      <c r="AH76" s="74">
        <v>87</v>
      </c>
      <c r="AI76" s="19">
        <v>50</v>
      </c>
      <c r="AJ76" s="74"/>
      <c r="AK76" s="74"/>
      <c r="AL76" s="74"/>
      <c r="AM76" s="74"/>
      <c r="AN76" s="74"/>
      <c r="AO76" s="75"/>
      <c r="AP76" s="75">
        <v>541</v>
      </c>
      <c r="AQ76" s="92">
        <v>1</v>
      </c>
      <c r="AR76" s="92">
        <v>1</v>
      </c>
      <c r="AS76" s="93" t="s">
        <v>73</v>
      </c>
      <c r="AT76" s="92">
        <v>0.8</v>
      </c>
      <c r="AU76" s="92">
        <v>1</v>
      </c>
      <c r="AV76" s="92" t="s">
        <v>72</v>
      </c>
      <c r="AW76" s="101" t="s">
        <v>72</v>
      </c>
      <c r="AX76" s="101" t="s">
        <v>72</v>
      </c>
      <c r="AY76" s="92">
        <v>0.9</v>
      </c>
    </row>
    <row r="77" s="4" customFormat="1" ht="21" customHeight="1" spans="1:51">
      <c r="A77" s="24" t="s">
        <v>76</v>
      </c>
      <c r="B77" s="55">
        <f t="shared" si="13"/>
        <v>147</v>
      </c>
      <c r="C77" s="32">
        <f t="shared" si="14"/>
        <v>147</v>
      </c>
      <c r="D77" s="27">
        <f t="shared" si="15"/>
        <v>0</v>
      </c>
      <c r="E77" s="28">
        <f t="shared" si="16"/>
        <v>0</v>
      </c>
      <c r="F77" s="29">
        <v>0</v>
      </c>
      <c r="G77" s="29"/>
      <c r="H77" s="30"/>
      <c r="I77" s="30"/>
      <c r="J77" s="30"/>
      <c r="K77" s="30"/>
      <c r="L77" s="30"/>
      <c r="M77" s="30"/>
      <c r="N77" s="30"/>
      <c r="O77" s="32"/>
      <c r="P77" s="32"/>
      <c r="Q77" s="32"/>
      <c r="R77" s="71"/>
      <c r="S77" s="30"/>
      <c r="T77" s="30"/>
      <c r="U77" s="71"/>
      <c r="V77" s="32"/>
      <c r="W77" s="32">
        <v>64</v>
      </c>
      <c r="X77" s="71">
        <v>1</v>
      </c>
      <c r="Y77" s="71"/>
      <c r="Z77" s="30"/>
      <c r="AA77" s="71"/>
      <c r="AB77" s="71">
        <v>20</v>
      </c>
      <c r="AC77" s="71"/>
      <c r="AD77" s="71"/>
      <c r="AE77" s="32"/>
      <c r="AF77" s="32">
        <v>0</v>
      </c>
      <c r="AG77" s="32"/>
      <c r="AH77" s="71"/>
      <c r="AI77" s="71"/>
      <c r="AJ77" s="71"/>
      <c r="AK77" s="71"/>
      <c r="AL77" s="71"/>
      <c r="AM77" s="71"/>
      <c r="AN77" s="71"/>
      <c r="AO77" s="72"/>
      <c r="AP77" s="72">
        <v>63</v>
      </c>
      <c r="AQ77" s="94">
        <v>1</v>
      </c>
      <c r="AR77" s="94">
        <v>1</v>
      </c>
      <c r="AS77" s="95" t="s">
        <v>73</v>
      </c>
      <c r="AT77" s="94">
        <v>0.8</v>
      </c>
      <c r="AU77" s="94">
        <v>1</v>
      </c>
      <c r="AV77" s="94" t="s">
        <v>72</v>
      </c>
      <c r="AW77" s="102" t="s">
        <v>72</v>
      </c>
      <c r="AX77" s="102" t="s">
        <v>72</v>
      </c>
      <c r="AY77" s="94">
        <v>0.9</v>
      </c>
    </row>
    <row r="78" s="5" customFormat="1" ht="21" customHeight="1" spans="1:51">
      <c r="A78" s="24" t="s">
        <v>139</v>
      </c>
      <c r="B78" s="55">
        <f t="shared" ref="B78:B86" si="17">SUM(C78:E78)</f>
        <v>814</v>
      </c>
      <c r="C78" s="32">
        <f t="shared" ref="C78:C86" si="18">F78+Q78+T78+W78+AB78+AF78+AJ78+AL78+AP78</f>
        <v>814</v>
      </c>
      <c r="D78" s="27">
        <f t="shared" ref="D78:D86" si="19">AM78</f>
        <v>0</v>
      </c>
      <c r="E78" s="28">
        <f t="shared" si="16"/>
        <v>0</v>
      </c>
      <c r="F78" s="29">
        <v>670</v>
      </c>
      <c r="G78" s="29"/>
      <c r="H78" s="62">
        <v>0.05</v>
      </c>
      <c r="I78" s="30">
        <v>0.51</v>
      </c>
      <c r="J78" s="30">
        <v>0.13</v>
      </c>
      <c r="K78" s="30">
        <v>0.52</v>
      </c>
      <c r="L78" s="30">
        <v>2.25</v>
      </c>
      <c r="M78" s="30"/>
      <c r="N78" s="30">
        <v>0.25</v>
      </c>
      <c r="O78" s="30"/>
      <c r="P78" s="30"/>
      <c r="Q78" s="30"/>
      <c r="R78" s="71"/>
      <c r="S78" s="30"/>
      <c r="T78" s="30"/>
      <c r="U78" s="71"/>
      <c r="V78" s="32"/>
      <c r="W78" s="32">
        <v>20</v>
      </c>
      <c r="X78" s="71">
        <v>1</v>
      </c>
      <c r="Y78" s="71"/>
      <c r="Z78" s="30">
        <v>0.3</v>
      </c>
      <c r="AA78" s="71"/>
      <c r="AB78" s="71">
        <v>47</v>
      </c>
      <c r="AC78" s="71">
        <v>1</v>
      </c>
      <c r="AD78" s="71"/>
      <c r="AE78" s="60">
        <v>1.98</v>
      </c>
      <c r="AF78" s="32"/>
      <c r="AG78" s="32"/>
      <c r="AH78" s="71"/>
      <c r="AI78" s="71"/>
      <c r="AJ78" s="71"/>
      <c r="AK78" s="71"/>
      <c r="AL78" s="71"/>
      <c r="AM78" s="71"/>
      <c r="AN78" s="71"/>
      <c r="AO78" s="72"/>
      <c r="AP78" s="72">
        <v>77</v>
      </c>
      <c r="AQ78" s="94">
        <v>1</v>
      </c>
      <c r="AR78" s="94">
        <v>1</v>
      </c>
      <c r="AS78" s="95" t="s">
        <v>73</v>
      </c>
      <c r="AT78" s="94">
        <v>0.8</v>
      </c>
      <c r="AU78" s="94">
        <v>1</v>
      </c>
      <c r="AV78" s="94" t="s">
        <v>72</v>
      </c>
      <c r="AW78" s="102" t="s">
        <v>72</v>
      </c>
      <c r="AX78" s="102" t="s">
        <v>72</v>
      </c>
      <c r="AY78" s="94">
        <v>0.9</v>
      </c>
    </row>
    <row r="79" s="5" customFormat="1" ht="21" customHeight="1" spans="1:51">
      <c r="A79" s="24" t="s">
        <v>140</v>
      </c>
      <c r="B79" s="55">
        <f t="shared" si="17"/>
        <v>5559.51</v>
      </c>
      <c r="C79" s="32">
        <f t="shared" si="18"/>
        <v>5157.5</v>
      </c>
      <c r="D79" s="27">
        <f t="shared" si="19"/>
        <v>0</v>
      </c>
      <c r="E79" s="28">
        <f t="shared" si="16"/>
        <v>402.01</v>
      </c>
      <c r="F79" s="29">
        <v>1492</v>
      </c>
      <c r="G79" s="29">
        <v>145.01</v>
      </c>
      <c r="H79" s="60">
        <v>0.6</v>
      </c>
      <c r="I79" s="32">
        <v>0.52</v>
      </c>
      <c r="J79" s="32">
        <v>1.58</v>
      </c>
      <c r="K79" s="32">
        <v>0.97</v>
      </c>
      <c r="L79" s="32">
        <v>1.98</v>
      </c>
      <c r="M79" s="32">
        <v>0.5</v>
      </c>
      <c r="N79" s="32">
        <v>0.23</v>
      </c>
      <c r="O79" s="32"/>
      <c r="P79" s="32"/>
      <c r="Q79" s="32">
        <v>2867</v>
      </c>
      <c r="R79" s="109">
        <v>11</v>
      </c>
      <c r="S79" s="32">
        <v>2.03</v>
      </c>
      <c r="T79" s="32"/>
      <c r="U79" s="36"/>
      <c r="V79" s="32"/>
      <c r="W79" s="32">
        <v>90</v>
      </c>
      <c r="X79" s="26">
        <v>3</v>
      </c>
      <c r="Y79" s="26"/>
      <c r="Z79" s="32">
        <v>0.5</v>
      </c>
      <c r="AA79" s="26"/>
      <c r="AB79" s="26">
        <v>47</v>
      </c>
      <c r="AC79" s="26">
        <v>1</v>
      </c>
      <c r="AD79" s="26"/>
      <c r="AE79" s="60">
        <v>2.42</v>
      </c>
      <c r="AF79" s="32">
        <v>600</v>
      </c>
      <c r="AG79" s="32">
        <v>257</v>
      </c>
      <c r="AH79" s="26">
        <v>17</v>
      </c>
      <c r="AI79" s="26"/>
      <c r="AJ79" s="26"/>
      <c r="AK79" s="26"/>
      <c r="AL79" s="26"/>
      <c r="AM79" s="26"/>
      <c r="AN79" s="26"/>
      <c r="AO79" s="72"/>
      <c r="AP79" s="72">
        <v>61.5</v>
      </c>
      <c r="AQ79" s="94">
        <v>1</v>
      </c>
      <c r="AR79" s="94">
        <v>1</v>
      </c>
      <c r="AS79" s="95" t="s">
        <v>73</v>
      </c>
      <c r="AT79" s="94">
        <v>0.8</v>
      </c>
      <c r="AU79" s="94">
        <v>1</v>
      </c>
      <c r="AV79" s="94" t="s">
        <v>72</v>
      </c>
      <c r="AW79" s="102" t="s">
        <v>72</v>
      </c>
      <c r="AX79" s="102" t="s">
        <v>72</v>
      </c>
      <c r="AY79" s="94">
        <v>0.9</v>
      </c>
    </row>
    <row r="80" s="5" customFormat="1" ht="21" customHeight="1" spans="1:51">
      <c r="A80" s="24" t="s">
        <v>141</v>
      </c>
      <c r="B80" s="55">
        <f t="shared" si="17"/>
        <v>4371</v>
      </c>
      <c r="C80" s="32">
        <f t="shared" si="18"/>
        <v>3791</v>
      </c>
      <c r="D80" s="27">
        <f t="shared" si="19"/>
        <v>0</v>
      </c>
      <c r="E80" s="28">
        <f t="shared" si="16"/>
        <v>580</v>
      </c>
      <c r="F80" s="29">
        <v>836</v>
      </c>
      <c r="G80" s="29">
        <v>396</v>
      </c>
      <c r="H80" s="63">
        <v>0.57</v>
      </c>
      <c r="I80" s="31">
        <v>0.52</v>
      </c>
      <c r="J80" s="31">
        <v>1.4</v>
      </c>
      <c r="K80" s="31">
        <v>0.88</v>
      </c>
      <c r="L80" s="31">
        <v>1.86</v>
      </c>
      <c r="M80" s="31">
        <v>0.5</v>
      </c>
      <c r="N80" s="30">
        <v>0.18</v>
      </c>
      <c r="O80" s="30">
        <v>58.6</v>
      </c>
      <c r="P80" s="30">
        <v>65.19</v>
      </c>
      <c r="Q80" s="30">
        <v>2379</v>
      </c>
      <c r="R80" s="80">
        <v>7.5</v>
      </c>
      <c r="S80" s="31">
        <v>1.38</v>
      </c>
      <c r="T80" s="31"/>
      <c r="U80" s="72"/>
      <c r="V80" s="31"/>
      <c r="W80" s="31">
        <v>50</v>
      </c>
      <c r="X80" s="72">
        <v>1</v>
      </c>
      <c r="Y80" s="72"/>
      <c r="Z80" s="31">
        <v>0.25</v>
      </c>
      <c r="AA80" s="72"/>
      <c r="AB80" s="72">
        <v>47</v>
      </c>
      <c r="AC80" s="72">
        <v>1</v>
      </c>
      <c r="AD80" s="72"/>
      <c r="AE80" s="112">
        <v>2.16</v>
      </c>
      <c r="AF80" s="84">
        <v>430</v>
      </c>
      <c r="AG80" s="84">
        <v>184</v>
      </c>
      <c r="AH80" s="72">
        <v>12</v>
      </c>
      <c r="AI80" s="72"/>
      <c r="AJ80" s="72"/>
      <c r="AK80" s="72"/>
      <c r="AL80" s="72"/>
      <c r="AM80" s="72"/>
      <c r="AN80" s="72"/>
      <c r="AO80" s="72"/>
      <c r="AP80" s="72">
        <v>49</v>
      </c>
      <c r="AQ80" s="94">
        <v>1</v>
      </c>
      <c r="AR80" s="94">
        <v>1</v>
      </c>
      <c r="AS80" s="95" t="s">
        <v>73</v>
      </c>
      <c r="AT80" s="94">
        <v>0.8</v>
      </c>
      <c r="AU80" s="94">
        <v>1</v>
      </c>
      <c r="AV80" s="94" t="s">
        <v>72</v>
      </c>
      <c r="AW80" s="102" t="s">
        <v>72</v>
      </c>
      <c r="AX80" s="102" t="s">
        <v>72</v>
      </c>
      <c r="AY80" s="94">
        <v>0.9</v>
      </c>
    </row>
    <row r="81" s="5" customFormat="1" ht="21" customHeight="1" spans="1:51">
      <c r="A81" s="24" t="s">
        <v>142</v>
      </c>
      <c r="B81" s="55">
        <f t="shared" si="17"/>
        <v>3834.1</v>
      </c>
      <c r="C81" s="32">
        <f t="shared" si="18"/>
        <v>3275</v>
      </c>
      <c r="D81" s="27">
        <f t="shared" si="19"/>
        <v>0</v>
      </c>
      <c r="E81" s="28">
        <f t="shared" si="16"/>
        <v>559.1</v>
      </c>
      <c r="F81" s="54">
        <v>900</v>
      </c>
      <c r="G81" s="54">
        <v>302.1</v>
      </c>
      <c r="H81" s="62">
        <v>0.5</v>
      </c>
      <c r="I81" s="54"/>
      <c r="J81" s="54">
        <v>1.3</v>
      </c>
      <c r="K81" s="54">
        <v>0.88</v>
      </c>
      <c r="L81" s="54">
        <v>1.52</v>
      </c>
      <c r="M81" s="54">
        <v>0.5</v>
      </c>
      <c r="N81" s="54">
        <v>0.19</v>
      </c>
      <c r="O81" s="54">
        <v>37.94</v>
      </c>
      <c r="P81" s="54">
        <v>42.21</v>
      </c>
      <c r="Q81" s="62">
        <v>1617</v>
      </c>
      <c r="R81" s="110">
        <v>5</v>
      </c>
      <c r="S81" s="54">
        <v>0.92</v>
      </c>
      <c r="T81" s="54"/>
      <c r="U81" s="54"/>
      <c r="V81" s="54"/>
      <c r="W81" s="62">
        <v>40</v>
      </c>
      <c r="X81" s="54"/>
      <c r="Y81" s="54"/>
      <c r="Z81" s="54">
        <v>0.2</v>
      </c>
      <c r="AA81" s="54"/>
      <c r="AB81" s="54">
        <v>47</v>
      </c>
      <c r="AC81" s="54">
        <v>1</v>
      </c>
      <c r="AD81" s="54"/>
      <c r="AE81" s="62">
        <v>3.16</v>
      </c>
      <c r="AF81" s="62">
        <v>600</v>
      </c>
      <c r="AG81" s="62">
        <v>257</v>
      </c>
      <c r="AH81" s="54">
        <v>17</v>
      </c>
      <c r="AI81" s="54"/>
      <c r="AJ81" s="54"/>
      <c r="AK81" s="54"/>
      <c r="AL81" s="54"/>
      <c r="AM81" s="54"/>
      <c r="AN81" s="54"/>
      <c r="AO81" s="54"/>
      <c r="AP81" s="54">
        <v>71</v>
      </c>
      <c r="AQ81" s="94">
        <v>1</v>
      </c>
      <c r="AR81" s="94">
        <v>1</v>
      </c>
      <c r="AS81" s="95" t="s">
        <v>73</v>
      </c>
      <c r="AT81" s="94">
        <v>0.8</v>
      </c>
      <c r="AU81" s="94">
        <v>1</v>
      </c>
      <c r="AV81" s="94" t="s">
        <v>72</v>
      </c>
      <c r="AW81" s="102" t="s">
        <v>72</v>
      </c>
      <c r="AX81" s="102" t="s">
        <v>72</v>
      </c>
      <c r="AY81" s="94">
        <v>0.9</v>
      </c>
    </row>
    <row r="82" s="5" customFormat="1" ht="21" customHeight="1" spans="1:51">
      <c r="A82" s="24" t="s">
        <v>143</v>
      </c>
      <c r="B82" s="55">
        <f t="shared" si="17"/>
        <v>3260</v>
      </c>
      <c r="C82" s="32">
        <f t="shared" si="18"/>
        <v>3088</v>
      </c>
      <c r="D82" s="27">
        <f t="shared" si="19"/>
        <v>0</v>
      </c>
      <c r="E82" s="28">
        <f t="shared" si="16"/>
        <v>172</v>
      </c>
      <c r="F82" s="54">
        <v>428</v>
      </c>
      <c r="G82" s="54"/>
      <c r="H82" s="62">
        <v>0.07</v>
      </c>
      <c r="I82" s="54"/>
      <c r="J82" s="54">
        <v>0.19</v>
      </c>
      <c r="K82" s="54">
        <v>1.1</v>
      </c>
      <c r="L82" s="54">
        <v>8.32</v>
      </c>
      <c r="M82" s="54">
        <v>0.08</v>
      </c>
      <c r="N82" s="54">
        <v>0.54</v>
      </c>
      <c r="O82" s="54">
        <v>72.9</v>
      </c>
      <c r="P82" s="62">
        <v>54</v>
      </c>
      <c r="Q82" s="62">
        <v>2062</v>
      </c>
      <c r="R82" s="110">
        <v>6.5</v>
      </c>
      <c r="S82" s="54">
        <v>1.2</v>
      </c>
      <c r="T82" s="54"/>
      <c r="U82" s="54"/>
      <c r="V82" s="54"/>
      <c r="W82" s="62">
        <v>90</v>
      </c>
      <c r="X82" s="54">
        <v>2</v>
      </c>
      <c r="Y82" s="54"/>
      <c r="Z82" s="54">
        <v>0.25</v>
      </c>
      <c r="AA82" s="54"/>
      <c r="AB82" s="54">
        <v>47</v>
      </c>
      <c r="AC82" s="54">
        <v>1</v>
      </c>
      <c r="AD82" s="54"/>
      <c r="AE82" s="62">
        <v>1.62</v>
      </c>
      <c r="AF82" s="62">
        <v>400</v>
      </c>
      <c r="AG82" s="62">
        <v>172</v>
      </c>
      <c r="AH82" s="54">
        <v>12</v>
      </c>
      <c r="AI82" s="54"/>
      <c r="AJ82" s="54"/>
      <c r="AK82" s="54"/>
      <c r="AL82" s="54"/>
      <c r="AM82" s="54"/>
      <c r="AN82" s="54"/>
      <c r="AO82" s="54"/>
      <c r="AP82" s="54">
        <v>61</v>
      </c>
      <c r="AQ82" s="94">
        <v>1</v>
      </c>
      <c r="AR82" s="94">
        <v>1</v>
      </c>
      <c r="AS82" s="95" t="s">
        <v>73</v>
      </c>
      <c r="AT82" s="94">
        <v>0.8</v>
      </c>
      <c r="AU82" s="94">
        <v>1</v>
      </c>
      <c r="AV82" s="94" t="s">
        <v>72</v>
      </c>
      <c r="AW82" s="102" t="s">
        <v>72</v>
      </c>
      <c r="AX82" s="102" t="s">
        <v>72</v>
      </c>
      <c r="AY82" s="94">
        <v>0.9</v>
      </c>
    </row>
    <row r="83" s="5" customFormat="1" ht="21" customHeight="1" spans="1:51">
      <c r="A83" s="24" t="s">
        <v>144</v>
      </c>
      <c r="B83" s="55">
        <f t="shared" si="17"/>
        <v>4859.56</v>
      </c>
      <c r="C83" s="32">
        <f t="shared" si="18"/>
        <v>4066</v>
      </c>
      <c r="D83" s="27">
        <f t="shared" si="19"/>
        <v>0</v>
      </c>
      <c r="E83" s="28">
        <f t="shared" si="16"/>
        <v>793.56</v>
      </c>
      <c r="F83" s="54">
        <v>1993</v>
      </c>
      <c r="G83" s="54">
        <v>364.56</v>
      </c>
      <c r="H83" s="62">
        <v>0.53</v>
      </c>
      <c r="I83" s="54">
        <v>0.53</v>
      </c>
      <c r="J83" s="54">
        <v>1.42</v>
      </c>
      <c r="K83" s="54">
        <v>1.03</v>
      </c>
      <c r="L83" s="54">
        <v>7.7</v>
      </c>
      <c r="M83" s="54">
        <v>0.5</v>
      </c>
      <c r="N83" s="54">
        <v>0.26</v>
      </c>
      <c r="O83" s="54">
        <v>45.02</v>
      </c>
      <c r="P83" s="54">
        <v>50.18</v>
      </c>
      <c r="Q83" s="62">
        <v>865</v>
      </c>
      <c r="R83" s="110">
        <v>2</v>
      </c>
      <c r="S83" s="54">
        <v>0.38</v>
      </c>
      <c r="T83" s="54"/>
      <c r="U83" s="54">
        <v>8</v>
      </c>
      <c r="V83" s="54">
        <v>1.22</v>
      </c>
      <c r="W83" s="62">
        <v>80</v>
      </c>
      <c r="X83" s="54">
        <v>3</v>
      </c>
      <c r="Y83" s="54">
        <v>1</v>
      </c>
      <c r="Z83" s="54">
        <v>0.2</v>
      </c>
      <c r="AA83" s="54"/>
      <c r="AB83" s="54">
        <v>47</v>
      </c>
      <c r="AC83" s="54">
        <v>1</v>
      </c>
      <c r="AD83" s="54"/>
      <c r="AE83" s="62">
        <v>27.63</v>
      </c>
      <c r="AF83" s="62">
        <v>1000</v>
      </c>
      <c r="AG83" s="62">
        <v>429</v>
      </c>
      <c r="AH83" s="54">
        <v>29</v>
      </c>
      <c r="AI83" s="54">
        <v>50</v>
      </c>
      <c r="AJ83" s="54"/>
      <c r="AK83" s="54"/>
      <c r="AL83" s="54"/>
      <c r="AM83" s="54"/>
      <c r="AN83" s="54"/>
      <c r="AO83" s="54"/>
      <c r="AP83" s="54">
        <v>81</v>
      </c>
      <c r="AQ83" s="94">
        <v>1</v>
      </c>
      <c r="AR83" s="94">
        <v>1</v>
      </c>
      <c r="AS83" s="95" t="s">
        <v>73</v>
      </c>
      <c r="AT83" s="94">
        <v>0.8</v>
      </c>
      <c r="AU83" s="94">
        <v>1</v>
      </c>
      <c r="AV83" s="94" t="s">
        <v>72</v>
      </c>
      <c r="AW83" s="102" t="s">
        <v>72</v>
      </c>
      <c r="AX83" s="102" t="s">
        <v>72</v>
      </c>
      <c r="AY83" s="94">
        <v>0.9</v>
      </c>
    </row>
    <row r="84" s="5" customFormat="1" ht="21" customHeight="1" spans="1:51">
      <c r="A84" s="24" t="s">
        <v>145</v>
      </c>
      <c r="B84" s="55">
        <f t="shared" si="17"/>
        <v>3645.5</v>
      </c>
      <c r="C84" s="32">
        <f t="shared" si="18"/>
        <v>3645.5</v>
      </c>
      <c r="D84" s="27">
        <f t="shared" si="19"/>
        <v>0</v>
      </c>
      <c r="E84" s="28">
        <f t="shared" si="16"/>
        <v>0</v>
      </c>
      <c r="F84" s="54">
        <f>1014+450</f>
        <v>1464</v>
      </c>
      <c r="G84" s="54"/>
      <c r="H84" s="62">
        <v>0.03</v>
      </c>
      <c r="I84" s="54"/>
      <c r="J84" s="54">
        <v>0.07</v>
      </c>
      <c r="K84" s="54">
        <v>0.82</v>
      </c>
      <c r="L84" s="54">
        <v>7.37</v>
      </c>
      <c r="M84" s="54"/>
      <c r="N84" s="54">
        <v>0.41</v>
      </c>
      <c r="O84" s="54">
        <v>32.94</v>
      </c>
      <c r="P84" s="54">
        <v>36.42</v>
      </c>
      <c r="Q84" s="62">
        <v>717</v>
      </c>
      <c r="R84" s="110">
        <v>3</v>
      </c>
      <c r="S84" s="54">
        <v>0.55</v>
      </c>
      <c r="T84" s="30">
        <v>1250</v>
      </c>
      <c r="U84" s="54"/>
      <c r="V84" s="54"/>
      <c r="W84" s="62">
        <v>90</v>
      </c>
      <c r="X84" s="54">
        <v>4</v>
      </c>
      <c r="Y84" s="54"/>
      <c r="Z84" s="54">
        <v>1</v>
      </c>
      <c r="AA84" s="54"/>
      <c r="AB84" s="54">
        <v>47</v>
      </c>
      <c r="AC84" s="54">
        <v>1</v>
      </c>
      <c r="AD84" s="54"/>
      <c r="AE84" s="62">
        <v>6.25</v>
      </c>
      <c r="AF84" s="54">
        <v>0</v>
      </c>
      <c r="AG84" s="54"/>
      <c r="AH84" s="54"/>
      <c r="AI84" s="54"/>
      <c r="AJ84" s="54"/>
      <c r="AK84" s="54"/>
      <c r="AL84" s="54"/>
      <c r="AM84" s="54"/>
      <c r="AN84" s="54"/>
      <c r="AO84" s="54"/>
      <c r="AP84" s="54">
        <v>77.5</v>
      </c>
      <c r="AQ84" s="94">
        <v>1</v>
      </c>
      <c r="AR84" s="94">
        <v>1</v>
      </c>
      <c r="AS84" s="95" t="s">
        <v>73</v>
      </c>
      <c r="AT84" s="94">
        <v>0.8</v>
      </c>
      <c r="AU84" s="94">
        <v>1</v>
      </c>
      <c r="AV84" s="94" t="s">
        <v>72</v>
      </c>
      <c r="AW84" s="102" t="s">
        <v>72</v>
      </c>
      <c r="AX84" s="102" t="s">
        <v>72</v>
      </c>
      <c r="AY84" s="94">
        <v>0.9</v>
      </c>
    </row>
    <row r="85" s="1" customFormat="1" ht="21" customHeight="1" spans="1:51">
      <c r="A85" s="17" t="s">
        <v>146</v>
      </c>
      <c r="B85" s="18">
        <f t="shared" si="17"/>
        <v>33447.21</v>
      </c>
      <c r="C85" s="19">
        <f t="shared" si="18"/>
        <v>30584</v>
      </c>
      <c r="D85" s="20">
        <f t="shared" si="19"/>
        <v>0</v>
      </c>
      <c r="E85" s="21">
        <f t="shared" si="16"/>
        <v>2863.21</v>
      </c>
      <c r="F85" s="33">
        <v>8910</v>
      </c>
      <c r="G85" s="33">
        <v>1405.21</v>
      </c>
      <c r="H85" s="34">
        <v>3.4</v>
      </c>
      <c r="I85" s="34">
        <v>2.85</v>
      </c>
      <c r="J85" s="34">
        <v>8.47</v>
      </c>
      <c r="K85" s="34">
        <v>9.58</v>
      </c>
      <c r="L85" s="34">
        <v>27.7</v>
      </c>
      <c r="M85" s="34">
        <v>2.85</v>
      </c>
      <c r="N85" s="34">
        <v>2.85</v>
      </c>
      <c r="O85" s="34">
        <v>359.4</v>
      </c>
      <c r="P85" s="34">
        <v>365</v>
      </c>
      <c r="Q85" s="34">
        <v>15470</v>
      </c>
      <c r="R85" s="74">
        <v>51</v>
      </c>
      <c r="S85" s="34">
        <v>9.51</v>
      </c>
      <c r="T85" s="34"/>
      <c r="U85" s="74"/>
      <c r="V85" s="22"/>
      <c r="W85" s="22">
        <v>571</v>
      </c>
      <c r="X85" s="74">
        <v>34</v>
      </c>
      <c r="Y85" s="74"/>
      <c r="Z85" s="34">
        <v>2</v>
      </c>
      <c r="AA85" s="74"/>
      <c r="AB85" s="74">
        <v>584</v>
      </c>
      <c r="AC85" s="74">
        <v>12</v>
      </c>
      <c r="AD85" s="74"/>
      <c r="AE85" s="22">
        <v>61.85</v>
      </c>
      <c r="AF85" s="22">
        <v>4400</v>
      </c>
      <c r="AG85" s="22">
        <v>1458</v>
      </c>
      <c r="AH85" s="74">
        <v>98</v>
      </c>
      <c r="AI85" s="74">
        <v>0</v>
      </c>
      <c r="AJ85" s="74"/>
      <c r="AK85" s="74"/>
      <c r="AL85" s="74"/>
      <c r="AM85" s="74"/>
      <c r="AN85" s="74"/>
      <c r="AO85" s="75"/>
      <c r="AP85" s="75">
        <v>649</v>
      </c>
      <c r="AQ85" s="92">
        <v>1</v>
      </c>
      <c r="AR85" s="92">
        <v>1</v>
      </c>
      <c r="AS85" s="93" t="s">
        <v>73</v>
      </c>
      <c r="AT85" s="92">
        <v>0.8</v>
      </c>
      <c r="AU85" s="92">
        <v>1</v>
      </c>
      <c r="AV85" s="92" t="s">
        <v>72</v>
      </c>
      <c r="AW85" s="101" t="s">
        <v>72</v>
      </c>
      <c r="AX85" s="101" t="s">
        <v>72</v>
      </c>
      <c r="AY85" s="92">
        <v>0.9</v>
      </c>
    </row>
    <row r="86" ht="21" customHeight="1" spans="1:51">
      <c r="A86" s="24" t="s">
        <v>76</v>
      </c>
      <c r="B86" s="107">
        <f t="shared" si="17"/>
        <v>260</v>
      </c>
      <c r="C86" s="60">
        <f t="shared" si="18"/>
        <v>260</v>
      </c>
      <c r="D86" s="60">
        <f t="shared" si="19"/>
        <v>0</v>
      </c>
      <c r="E86" s="62">
        <f t="shared" si="16"/>
        <v>0</v>
      </c>
      <c r="F86" s="29">
        <v>0</v>
      </c>
      <c r="G86" s="60"/>
      <c r="H86" s="30"/>
      <c r="I86" s="30"/>
      <c r="J86" s="30"/>
      <c r="K86" s="30"/>
      <c r="L86" s="30"/>
      <c r="M86" s="30"/>
      <c r="N86" s="30"/>
      <c r="O86" s="30"/>
      <c r="P86" s="30"/>
      <c r="Q86" s="30">
        <v>0</v>
      </c>
      <c r="R86" s="28"/>
      <c r="S86" s="30"/>
      <c r="T86" s="30"/>
      <c r="U86" s="71"/>
      <c r="V86" s="32"/>
      <c r="W86" s="60"/>
      <c r="X86" s="71"/>
      <c r="Y86" s="71"/>
      <c r="Z86" s="71"/>
      <c r="AA86" s="71"/>
      <c r="AB86" s="30">
        <v>20</v>
      </c>
      <c r="AC86" s="71"/>
      <c r="AD86" s="71"/>
      <c r="AE86" s="32"/>
      <c r="AF86" s="32">
        <v>0</v>
      </c>
      <c r="AG86" s="60"/>
      <c r="AH86" s="71"/>
      <c r="AI86" s="71"/>
      <c r="AJ86" s="71"/>
      <c r="AK86" s="71"/>
      <c r="AL86" s="71"/>
      <c r="AM86" s="71"/>
      <c r="AN86" s="71"/>
      <c r="AO86" s="72"/>
      <c r="AP86" s="117">
        <v>240</v>
      </c>
      <c r="AQ86" s="94">
        <v>1</v>
      </c>
      <c r="AR86" s="94">
        <v>1</v>
      </c>
      <c r="AS86" s="95" t="s">
        <v>73</v>
      </c>
      <c r="AT86" s="94">
        <v>0.8</v>
      </c>
      <c r="AU86" s="94">
        <v>1</v>
      </c>
      <c r="AV86" s="94" t="s">
        <v>72</v>
      </c>
      <c r="AW86" s="102" t="s">
        <v>72</v>
      </c>
      <c r="AX86" s="102" t="s">
        <v>72</v>
      </c>
      <c r="AY86" s="94">
        <v>0.9</v>
      </c>
    </row>
    <row r="87" ht="21" customHeight="1" spans="1:51">
      <c r="A87" s="29" t="s">
        <v>147</v>
      </c>
      <c r="B87" s="107">
        <f t="shared" ref="B87:B99" si="20">SUM(C87:E87)</f>
        <v>613</v>
      </c>
      <c r="C87" s="60">
        <f t="shared" ref="C87:C111" si="21">F87+Q87+T87+W87+AB87+AF87+AJ87+AL87+AP87</f>
        <v>613</v>
      </c>
      <c r="D87" s="60">
        <f t="shared" ref="D87:D99" si="22">AM87</f>
        <v>0</v>
      </c>
      <c r="E87" s="62">
        <f t="shared" ref="E87:E99" si="23">G87+AG87</f>
        <v>0</v>
      </c>
      <c r="F87" s="29">
        <v>30</v>
      </c>
      <c r="G87" s="60"/>
      <c r="H87" s="30">
        <v>0.01</v>
      </c>
      <c r="I87" s="30"/>
      <c r="J87" s="30"/>
      <c r="K87" s="30">
        <v>0.13</v>
      </c>
      <c r="L87" s="30">
        <f>27.7*1.55/90.4</f>
        <v>0.474944690265487</v>
      </c>
      <c r="M87" s="30"/>
      <c r="N87" s="30"/>
      <c r="O87" s="30"/>
      <c r="P87" s="30">
        <f t="shared" ref="P87:P98" si="24">K87/9.58*365</f>
        <v>4.95302713987474</v>
      </c>
      <c r="Q87" s="30">
        <v>501</v>
      </c>
      <c r="R87" s="30">
        <v>1.69</v>
      </c>
      <c r="S87" s="30">
        <v>0.24</v>
      </c>
      <c r="T87" s="30"/>
      <c r="U87" s="71"/>
      <c r="V87" s="32"/>
      <c r="W87" s="60">
        <v>10</v>
      </c>
      <c r="X87" s="71">
        <v>1</v>
      </c>
      <c r="Y87" s="71"/>
      <c r="Z87" s="71"/>
      <c r="AA87" s="71"/>
      <c r="AB87" s="30">
        <v>47</v>
      </c>
      <c r="AC87" s="71">
        <v>1</v>
      </c>
      <c r="AD87" s="71"/>
      <c r="AE87" s="32">
        <v>4.974</v>
      </c>
      <c r="AF87" s="32">
        <v>0</v>
      </c>
      <c r="AG87" s="60"/>
      <c r="AH87" s="71"/>
      <c r="AI87" s="71"/>
      <c r="AJ87" s="71"/>
      <c r="AK87" s="71"/>
      <c r="AL87" s="71"/>
      <c r="AM87" s="71"/>
      <c r="AN87" s="71"/>
      <c r="AO87" s="72"/>
      <c r="AP87" s="117">
        <v>25</v>
      </c>
      <c r="AQ87" s="94">
        <v>1</v>
      </c>
      <c r="AR87" s="94">
        <v>1</v>
      </c>
      <c r="AS87" s="95" t="s">
        <v>73</v>
      </c>
      <c r="AT87" s="94">
        <v>0.8</v>
      </c>
      <c r="AU87" s="94">
        <v>1</v>
      </c>
      <c r="AV87" s="94" t="s">
        <v>72</v>
      </c>
      <c r="AW87" s="102" t="s">
        <v>72</v>
      </c>
      <c r="AX87" s="102" t="s">
        <v>72</v>
      </c>
      <c r="AY87" s="94">
        <v>0.9</v>
      </c>
    </row>
    <row r="88" ht="21" customHeight="1" spans="1:51">
      <c r="A88" s="29" t="s">
        <v>148</v>
      </c>
      <c r="B88" s="107">
        <f t="shared" si="20"/>
        <v>92</v>
      </c>
      <c r="C88" s="60">
        <f t="shared" si="21"/>
        <v>92</v>
      </c>
      <c r="D88" s="60">
        <f t="shared" si="22"/>
        <v>0</v>
      </c>
      <c r="E88" s="62">
        <f t="shared" si="23"/>
        <v>0</v>
      </c>
      <c r="F88" s="29">
        <v>22</v>
      </c>
      <c r="G88" s="60"/>
      <c r="H88" s="30"/>
      <c r="I88" s="30"/>
      <c r="J88" s="30"/>
      <c r="K88" s="30">
        <v>0.13</v>
      </c>
      <c r="L88" s="30">
        <f>27.7*1.15/90.4</f>
        <v>0.352378318584071</v>
      </c>
      <c r="M88" s="30"/>
      <c r="N88" s="30"/>
      <c r="O88" s="30"/>
      <c r="P88" s="30">
        <f t="shared" si="24"/>
        <v>4.95302713987474</v>
      </c>
      <c r="Q88" s="30">
        <v>0</v>
      </c>
      <c r="R88" s="30"/>
      <c r="S88" s="30"/>
      <c r="T88" s="30"/>
      <c r="U88" s="71"/>
      <c r="V88" s="32"/>
      <c r="W88" s="60"/>
      <c r="X88" s="71"/>
      <c r="Y88" s="71"/>
      <c r="Z88" s="71"/>
      <c r="AA88" s="71"/>
      <c r="AB88" s="30">
        <v>47</v>
      </c>
      <c r="AC88" s="71">
        <v>1</v>
      </c>
      <c r="AD88" s="71"/>
      <c r="AE88" s="32">
        <v>3.1945</v>
      </c>
      <c r="AF88" s="32">
        <v>0</v>
      </c>
      <c r="AG88" s="60"/>
      <c r="AH88" s="71"/>
      <c r="AI88" s="71"/>
      <c r="AJ88" s="71"/>
      <c r="AK88" s="71"/>
      <c r="AL88" s="71"/>
      <c r="AM88" s="71"/>
      <c r="AN88" s="71"/>
      <c r="AO88" s="72"/>
      <c r="AP88" s="117">
        <v>23</v>
      </c>
      <c r="AQ88" s="94">
        <v>1</v>
      </c>
      <c r="AR88" s="94">
        <v>1</v>
      </c>
      <c r="AS88" s="95" t="s">
        <v>73</v>
      </c>
      <c r="AT88" s="94">
        <v>0.8</v>
      </c>
      <c r="AU88" s="94">
        <v>1</v>
      </c>
      <c r="AV88" s="94" t="s">
        <v>72</v>
      </c>
      <c r="AW88" s="102" t="s">
        <v>72</v>
      </c>
      <c r="AX88" s="102" t="s">
        <v>72</v>
      </c>
      <c r="AY88" s="94">
        <v>0.9</v>
      </c>
    </row>
    <row r="89" ht="21" customHeight="1" spans="1:51">
      <c r="A89" s="29" t="s">
        <v>149</v>
      </c>
      <c r="B89" s="107">
        <f t="shared" si="20"/>
        <v>969</v>
      </c>
      <c r="C89" s="60">
        <f t="shared" si="21"/>
        <v>969</v>
      </c>
      <c r="D89" s="60">
        <f t="shared" si="22"/>
        <v>0</v>
      </c>
      <c r="E89" s="62">
        <f t="shared" si="23"/>
        <v>0</v>
      </c>
      <c r="F89" s="29">
        <v>100</v>
      </c>
      <c r="G89" s="60"/>
      <c r="H89" s="30">
        <v>0.07</v>
      </c>
      <c r="I89" s="30"/>
      <c r="J89" s="30"/>
      <c r="K89" s="30">
        <v>1.13</v>
      </c>
      <c r="L89" s="30">
        <f>27.7*5.21/90.4</f>
        <v>1.59642699115044</v>
      </c>
      <c r="M89" s="30"/>
      <c r="N89" s="30"/>
      <c r="O89" s="30"/>
      <c r="P89" s="30">
        <f t="shared" si="24"/>
        <v>43.053235908142</v>
      </c>
      <c r="Q89" s="30">
        <v>757</v>
      </c>
      <c r="R89" s="30">
        <v>4.91</v>
      </c>
      <c r="S89" s="30">
        <v>1.15</v>
      </c>
      <c r="T89" s="30"/>
      <c r="U89" s="71"/>
      <c r="V89" s="32"/>
      <c r="W89" s="60">
        <v>25</v>
      </c>
      <c r="X89" s="71">
        <v>2</v>
      </c>
      <c r="Y89" s="71"/>
      <c r="Z89" s="71"/>
      <c r="AA89" s="71"/>
      <c r="AB89" s="30">
        <v>47</v>
      </c>
      <c r="AC89" s="71">
        <v>1</v>
      </c>
      <c r="AD89" s="71"/>
      <c r="AE89" s="32">
        <v>4.0131</v>
      </c>
      <c r="AF89" s="32">
        <v>0</v>
      </c>
      <c r="AG89" s="60"/>
      <c r="AH89" s="71"/>
      <c r="AI89" s="71"/>
      <c r="AJ89" s="71"/>
      <c r="AK89" s="71"/>
      <c r="AL89" s="71"/>
      <c r="AM89" s="71"/>
      <c r="AN89" s="71"/>
      <c r="AO89" s="72"/>
      <c r="AP89" s="117">
        <v>40</v>
      </c>
      <c r="AQ89" s="94">
        <v>1</v>
      </c>
      <c r="AR89" s="94">
        <v>1</v>
      </c>
      <c r="AS89" s="95" t="s">
        <v>73</v>
      </c>
      <c r="AT89" s="94">
        <v>0.8</v>
      </c>
      <c r="AU89" s="94">
        <v>1</v>
      </c>
      <c r="AV89" s="94" t="s">
        <v>72</v>
      </c>
      <c r="AW89" s="102" t="s">
        <v>72</v>
      </c>
      <c r="AX89" s="102" t="s">
        <v>72</v>
      </c>
      <c r="AY89" s="94">
        <v>0.9</v>
      </c>
    </row>
    <row r="90" ht="21" customHeight="1" spans="1:51">
      <c r="A90" s="29" t="s">
        <v>150</v>
      </c>
      <c r="B90" s="107">
        <f t="shared" si="20"/>
        <v>3175.97</v>
      </c>
      <c r="C90" s="60">
        <f t="shared" si="21"/>
        <v>2964</v>
      </c>
      <c r="D90" s="60">
        <f t="shared" si="22"/>
        <v>0</v>
      </c>
      <c r="E90" s="62">
        <f t="shared" si="23"/>
        <v>211.97</v>
      </c>
      <c r="F90" s="29">
        <v>635</v>
      </c>
      <c r="G90" s="60">
        <v>211.97</v>
      </c>
      <c r="H90" s="30">
        <v>0.44</v>
      </c>
      <c r="I90" s="30"/>
      <c r="J90" s="30"/>
      <c r="K90" s="30">
        <v>0.99</v>
      </c>
      <c r="L90" s="30">
        <f>27.7*11.56/90.4</f>
        <v>3.54216814159292</v>
      </c>
      <c r="M90" s="30"/>
      <c r="N90" s="30"/>
      <c r="O90" s="30"/>
      <c r="P90" s="30">
        <f t="shared" si="24"/>
        <v>37.7192066805845</v>
      </c>
      <c r="Q90" s="30">
        <v>2202</v>
      </c>
      <c r="R90" s="30">
        <v>6.01</v>
      </c>
      <c r="S90" s="30">
        <v>0.8</v>
      </c>
      <c r="T90" s="30"/>
      <c r="U90" s="71"/>
      <c r="V90" s="32"/>
      <c r="W90" s="60">
        <v>50</v>
      </c>
      <c r="X90" s="71">
        <v>3</v>
      </c>
      <c r="Y90" s="71"/>
      <c r="Z90" s="71"/>
      <c r="AA90" s="71"/>
      <c r="AB90" s="30">
        <v>47</v>
      </c>
      <c r="AC90" s="71">
        <v>1</v>
      </c>
      <c r="AD90" s="71"/>
      <c r="AE90" s="32">
        <v>4.1188</v>
      </c>
      <c r="AF90" s="32">
        <v>0</v>
      </c>
      <c r="AG90" s="60"/>
      <c r="AH90" s="71"/>
      <c r="AI90" s="71"/>
      <c r="AJ90" s="71"/>
      <c r="AK90" s="71"/>
      <c r="AL90" s="71"/>
      <c r="AM90" s="71"/>
      <c r="AN90" s="71"/>
      <c r="AO90" s="72"/>
      <c r="AP90" s="117">
        <v>30</v>
      </c>
      <c r="AQ90" s="94">
        <v>1</v>
      </c>
      <c r="AR90" s="94">
        <v>1</v>
      </c>
      <c r="AS90" s="95" t="s">
        <v>73</v>
      </c>
      <c r="AT90" s="94">
        <v>0.8</v>
      </c>
      <c r="AU90" s="94">
        <v>1</v>
      </c>
      <c r="AV90" s="94" t="s">
        <v>72</v>
      </c>
      <c r="AW90" s="102" t="s">
        <v>72</v>
      </c>
      <c r="AX90" s="102" t="s">
        <v>72</v>
      </c>
      <c r="AY90" s="94">
        <v>0.9</v>
      </c>
    </row>
    <row r="91" ht="21" customHeight="1" spans="1:51">
      <c r="A91" s="29" t="s">
        <v>151</v>
      </c>
      <c r="B91" s="107">
        <f t="shared" si="20"/>
        <v>6366.18</v>
      </c>
      <c r="C91" s="60">
        <f t="shared" si="21"/>
        <v>5900</v>
      </c>
      <c r="D91" s="60">
        <f t="shared" si="22"/>
        <v>0</v>
      </c>
      <c r="E91" s="62">
        <f t="shared" si="23"/>
        <v>466.18</v>
      </c>
      <c r="F91" s="29">
        <f>1520+300</f>
        <v>1820</v>
      </c>
      <c r="G91" s="60">
        <v>209.18</v>
      </c>
      <c r="H91" s="30">
        <v>0.48</v>
      </c>
      <c r="I91" s="30">
        <v>0.57</v>
      </c>
      <c r="J91" s="30">
        <f t="shared" ref="J91:J97" si="25">8.47/5</f>
        <v>1.694</v>
      </c>
      <c r="K91" s="30">
        <v>0.98</v>
      </c>
      <c r="L91" s="30">
        <f>27.7*21.88/90.4</f>
        <v>6.70438053097345</v>
      </c>
      <c r="M91" s="30">
        <v>0.57</v>
      </c>
      <c r="N91" s="30">
        <v>0.57</v>
      </c>
      <c r="O91" s="30">
        <f>O85/5</f>
        <v>71.88</v>
      </c>
      <c r="P91" s="30">
        <f t="shared" si="24"/>
        <v>37.3382045929019</v>
      </c>
      <c r="Q91" s="30">
        <v>2208</v>
      </c>
      <c r="R91" s="30">
        <v>5.26</v>
      </c>
      <c r="S91" s="30">
        <v>2.32</v>
      </c>
      <c r="T91" s="30"/>
      <c r="U91" s="71"/>
      <c r="V91" s="32"/>
      <c r="W91" s="60">
        <v>190</v>
      </c>
      <c r="X91" s="71">
        <v>11</v>
      </c>
      <c r="Y91" s="71"/>
      <c r="Z91" s="71"/>
      <c r="AA91" s="71"/>
      <c r="AB91" s="30">
        <v>47</v>
      </c>
      <c r="AC91" s="71">
        <v>1</v>
      </c>
      <c r="AD91" s="71"/>
      <c r="AE91" s="32">
        <v>6.5062</v>
      </c>
      <c r="AF91" s="32">
        <v>1600</v>
      </c>
      <c r="AG91" s="60">
        <v>257</v>
      </c>
      <c r="AH91" s="71">
        <v>17</v>
      </c>
      <c r="AI91" s="71"/>
      <c r="AJ91" s="71"/>
      <c r="AK91" s="71"/>
      <c r="AL91" s="71"/>
      <c r="AM91" s="71"/>
      <c r="AN91" s="71"/>
      <c r="AO91" s="72"/>
      <c r="AP91" s="117">
        <v>35</v>
      </c>
      <c r="AQ91" s="94">
        <v>1</v>
      </c>
      <c r="AR91" s="94">
        <v>1</v>
      </c>
      <c r="AS91" s="95" t="s">
        <v>73</v>
      </c>
      <c r="AT91" s="94">
        <v>0.8</v>
      </c>
      <c r="AU91" s="94">
        <v>1</v>
      </c>
      <c r="AV91" s="94" t="s">
        <v>72</v>
      </c>
      <c r="AW91" s="102" t="s">
        <v>72</v>
      </c>
      <c r="AX91" s="102" t="s">
        <v>72</v>
      </c>
      <c r="AY91" s="94">
        <v>0.9</v>
      </c>
    </row>
    <row r="92" ht="21" customHeight="1" spans="1:51">
      <c r="A92" s="29" t="s">
        <v>152</v>
      </c>
      <c r="B92" s="107">
        <f t="shared" si="20"/>
        <v>4184.38</v>
      </c>
      <c r="C92" s="60">
        <f t="shared" si="21"/>
        <v>3627</v>
      </c>
      <c r="D92" s="60">
        <f t="shared" si="22"/>
        <v>0</v>
      </c>
      <c r="E92" s="62">
        <f t="shared" si="23"/>
        <v>557.38</v>
      </c>
      <c r="F92" s="29">
        <v>736</v>
      </c>
      <c r="G92" s="60">
        <v>214.38</v>
      </c>
      <c r="H92" s="30">
        <v>0.61</v>
      </c>
      <c r="I92" s="30"/>
      <c r="J92" s="30"/>
      <c r="K92" s="30">
        <v>1.16</v>
      </c>
      <c r="L92" s="30">
        <f>27.7*9.58/90.4</f>
        <v>2.93546460176991</v>
      </c>
      <c r="M92" s="30"/>
      <c r="N92" s="30"/>
      <c r="O92" s="30"/>
      <c r="P92" s="30">
        <f t="shared" si="24"/>
        <v>44.19624217119</v>
      </c>
      <c r="Q92" s="30">
        <v>1997</v>
      </c>
      <c r="R92" s="30">
        <v>6.67</v>
      </c>
      <c r="S92" s="30">
        <v>0.48</v>
      </c>
      <c r="T92" s="30"/>
      <c r="U92" s="71"/>
      <c r="V92" s="32"/>
      <c r="W92" s="60">
        <v>20</v>
      </c>
      <c r="X92" s="71">
        <v>2</v>
      </c>
      <c r="Y92" s="71"/>
      <c r="Z92" s="71"/>
      <c r="AA92" s="71"/>
      <c r="AB92" s="30">
        <v>47</v>
      </c>
      <c r="AC92" s="71">
        <v>1</v>
      </c>
      <c r="AD92" s="71"/>
      <c r="AE92" s="32">
        <v>5.216</v>
      </c>
      <c r="AF92" s="32">
        <v>800</v>
      </c>
      <c r="AG92" s="60">
        <v>343</v>
      </c>
      <c r="AH92" s="71">
        <v>23</v>
      </c>
      <c r="AI92" s="71"/>
      <c r="AJ92" s="71"/>
      <c r="AK92" s="71"/>
      <c r="AL92" s="71"/>
      <c r="AM92" s="71"/>
      <c r="AN92" s="71"/>
      <c r="AO92" s="72"/>
      <c r="AP92" s="117">
        <v>27</v>
      </c>
      <c r="AQ92" s="94">
        <v>1</v>
      </c>
      <c r="AR92" s="94">
        <v>1</v>
      </c>
      <c r="AS92" s="95" t="s">
        <v>73</v>
      </c>
      <c r="AT92" s="94">
        <v>0.8</v>
      </c>
      <c r="AU92" s="94">
        <v>1</v>
      </c>
      <c r="AV92" s="94" t="s">
        <v>72</v>
      </c>
      <c r="AW92" s="102" t="s">
        <v>72</v>
      </c>
      <c r="AX92" s="102" t="s">
        <v>72</v>
      </c>
      <c r="AY92" s="94">
        <v>0.9</v>
      </c>
    </row>
    <row r="93" ht="21" customHeight="1" spans="1:51">
      <c r="A93" s="29" t="s">
        <v>153</v>
      </c>
      <c r="B93" s="107">
        <f t="shared" si="20"/>
        <v>4469.01</v>
      </c>
      <c r="C93" s="60">
        <f t="shared" si="21"/>
        <v>4042</v>
      </c>
      <c r="D93" s="60">
        <f t="shared" si="22"/>
        <v>0</v>
      </c>
      <c r="E93" s="62">
        <f t="shared" si="23"/>
        <v>427.01</v>
      </c>
      <c r="F93" s="29">
        <v>1518</v>
      </c>
      <c r="G93" s="60">
        <v>255.01</v>
      </c>
      <c r="H93" s="30">
        <v>0.54</v>
      </c>
      <c r="I93" s="30">
        <v>0.57</v>
      </c>
      <c r="J93" s="30">
        <f t="shared" si="25"/>
        <v>1.694</v>
      </c>
      <c r="K93" s="30">
        <v>1.08</v>
      </c>
      <c r="L93" s="30">
        <f>27.7*11.56/90.4</f>
        <v>3.54216814159292</v>
      </c>
      <c r="M93" s="30">
        <v>0.57</v>
      </c>
      <c r="N93" s="30">
        <v>0.57</v>
      </c>
      <c r="O93" s="30">
        <v>71.88</v>
      </c>
      <c r="P93" s="30">
        <f t="shared" si="24"/>
        <v>41.1482254697286</v>
      </c>
      <c r="Q93" s="30">
        <v>1987</v>
      </c>
      <c r="R93" s="30">
        <v>5.99</v>
      </c>
      <c r="S93" s="30">
        <v>0.57</v>
      </c>
      <c r="T93" s="30"/>
      <c r="U93" s="71"/>
      <c r="V93" s="32"/>
      <c r="W93" s="60">
        <v>60</v>
      </c>
      <c r="X93" s="71">
        <v>4</v>
      </c>
      <c r="Y93" s="71"/>
      <c r="Z93" s="71"/>
      <c r="AA93" s="71"/>
      <c r="AB93" s="30">
        <v>47</v>
      </c>
      <c r="AC93" s="71">
        <v>1</v>
      </c>
      <c r="AD93" s="71"/>
      <c r="AE93" s="32">
        <v>12.1244</v>
      </c>
      <c r="AF93" s="32">
        <v>400</v>
      </c>
      <c r="AG93" s="60">
        <v>172</v>
      </c>
      <c r="AH93" s="71">
        <v>12</v>
      </c>
      <c r="AI93" s="71"/>
      <c r="AJ93" s="71"/>
      <c r="AK93" s="71"/>
      <c r="AL93" s="71"/>
      <c r="AM93" s="71"/>
      <c r="AN93" s="71"/>
      <c r="AO93" s="72"/>
      <c r="AP93" s="117">
        <v>30</v>
      </c>
      <c r="AQ93" s="94">
        <v>1</v>
      </c>
      <c r="AR93" s="94">
        <v>1</v>
      </c>
      <c r="AS93" s="95" t="s">
        <v>73</v>
      </c>
      <c r="AT93" s="94">
        <v>0.8</v>
      </c>
      <c r="AU93" s="94">
        <v>1</v>
      </c>
      <c r="AV93" s="94" t="s">
        <v>72</v>
      </c>
      <c r="AW93" s="102" t="s">
        <v>72</v>
      </c>
      <c r="AX93" s="102" t="s">
        <v>72</v>
      </c>
      <c r="AY93" s="94">
        <v>0.9</v>
      </c>
    </row>
    <row r="94" ht="21" customHeight="1" spans="1:51">
      <c r="A94" s="29" t="s">
        <v>154</v>
      </c>
      <c r="B94" s="107">
        <f t="shared" si="20"/>
        <v>2760</v>
      </c>
      <c r="C94" s="60">
        <f t="shared" si="21"/>
        <v>2588</v>
      </c>
      <c r="D94" s="60">
        <f t="shared" si="22"/>
        <v>0</v>
      </c>
      <c r="E94" s="62">
        <f t="shared" si="23"/>
        <v>172</v>
      </c>
      <c r="F94" s="29">
        <v>176</v>
      </c>
      <c r="G94" s="60"/>
      <c r="H94" s="30">
        <v>0.02</v>
      </c>
      <c r="I94" s="30"/>
      <c r="J94" s="30"/>
      <c r="K94" s="30">
        <v>0.55</v>
      </c>
      <c r="L94" s="30">
        <f>27.7*9.17/90.4</f>
        <v>2.80983407079646</v>
      </c>
      <c r="M94" s="30"/>
      <c r="N94" s="30"/>
      <c r="O94" s="30"/>
      <c r="P94" s="30">
        <f t="shared" si="24"/>
        <v>20.955114822547</v>
      </c>
      <c r="Q94" s="30">
        <v>1925</v>
      </c>
      <c r="R94" s="30">
        <v>5.08</v>
      </c>
      <c r="S94" s="30">
        <v>0.89</v>
      </c>
      <c r="T94" s="30"/>
      <c r="U94" s="71"/>
      <c r="V94" s="32"/>
      <c r="W94" s="60">
        <v>10</v>
      </c>
      <c r="X94" s="71">
        <v>1</v>
      </c>
      <c r="Y94" s="71"/>
      <c r="Z94" s="71"/>
      <c r="AA94" s="71"/>
      <c r="AB94" s="30">
        <v>47</v>
      </c>
      <c r="AC94" s="71">
        <v>1</v>
      </c>
      <c r="AD94" s="71"/>
      <c r="AE94" s="32">
        <v>0.5489</v>
      </c>
      <c r="AF94" s="32">
        <v>400</v>
      </c>
      <c r="AG94" s="60">
        <v>172</v>
      </c>
      <c r="AH94" s="71">
        <v>12</v>
      </c>
      <c r="AI94" s="71"/>
      <c r="AJ94" s="71"/>
      <c r="AK94" s="71"/>
      <c r="AL94" s="71"/>
      <c r="AM94" s="71"/>
      <c r="AN94" s="71"/>
      <c r="AO94" s="72"/>
      <c r="AP94" s="117">
        <v>30</v>
      </c>
      <c r="AQ94" s="94">
        <v>1</v>
      </c>
      <c r="AR94" s="94">
        <v>1</v>
      </c>
      <c r="AS94" s="95" t="s">
        <v>73</v>
      </c>
      <c r="AT94" s="94">
        <v>0.8</v>
      </c>
      <c r="AU94" s="94">
        <v>1</v>
      </c>
      <c r="AV94" s="94" t="s">
        <v>72</v>
      </c>
      <c r="AW94" s="102" t="s">
        <v>72</v>
      </c>
      <c r="AX94" s="102" t="s">
        <v>72</v>
      </c>
      <c r="AY94" s="94">
        <v>0.9</v>
      </c>
    </row>
    <row r="95" ht="21" customHeight="1" spans="1:51">
      <c r="A95" s="29" t="s">
        <v>155</v>
      </c>
      <c r="B95" s="107">
        <f t="shared" si="20"/>
        <v>2815</v>
      </c>
      <c r="C95" s="60">
        <f t="shared" si="21"/>
        <v>2815</v>
      </c>
      <c r="D95" s="60">
        <f t="shared" si="22"/>
        <v>0</v>
      </c>
      <c r="E95" s="62">
        <f t="shared" si="23"/>
        <v>0</v>
      </c>
      <c r="F95" s="29">
        <v>680</v>
      </c>
      <c r="G95" s="60"/>
      <c r="H95" s="30">
        <v>0.02</v>
      </c>
      <c r="I95" s="30">
        <v>0.57</v>
      </c>
      <c r="J95" s="30">
        <f t="shared" si="25"/>
        <v>1.694</v>
      </c>
      <c r="K95" s="30">
        <v>0.57</v>
      </c>
      <c r="L95" s="30">
        <f>27.7*4.16/90.4</f>
        <v>1.27469026548673</v>
      </c>
      <c r="M95" s="30">
        <v>0.57</v>
      </c>
      <c r="N95" s="30">
        <v>0.57</v>
      </c>
      <c r="O95" s="30">
        <v>71.88</v>
      </c>
      <c r="P95" s="30">
        <f t="shared" si="24"/>
        <v>21.7171189979123</v>
      </c>
      <c r="Q95" s="30">
        <v>1993</v>
      </c>
      <c r="R95" s="30">
        <v>8.04</v>
      </c>
      <c r="S95" s="30">
        <v>0.85</v>
      </c>
      <c r="T95" s="30"/>
      <c r="U95" s="71"/>
      <c r="V95" s="32"/>
      <c r="W95" s="60">
        <v>50</v>
      </c>
      <c r="X95" s="71">
        <v>2</v>
      </c>
      <c r="Y95" s="71"/>
      <c r="Z95" s="71">
        <v>1</v>
      </c>
      <c r="AA95" s="71"/>
      <c r="AB95" s="30">
        <v>47</v>
      </c>
      <c r="AC95" s="71">
        <v>1</v>
      </c>
      <c r="AD95" s="71"/>
      <c r="AE95" s="32">
        <v>9.8205</v>
      </c>
      <c r="AF95" s="32">
        <v>0</v>
      </c>
      <c r="AG95" s="60"/>
      <c r="AH95" s="71"/>
      <c r="AI95" s="71"/>
      <c r="AJ95" s="71"/>
      <c r="AK95" s="71"/>
      <c r="AL95" s="71"/>
      <c r="AM95" s="71"/>
      <c r="AN95" s="71"/>
      <c r="AO95" s="72"/>
      <c r="AP95" s="117">
        <v>45</v>
      </c>
      <c r="AQ95" s="94">
        <v>1</v>
      </c>
      <c r="AR95" s="94">
        <v>1</v>
      </c>
      <c r="AS95" s="95" t="s">
        <v>73</v>
      </c>
      <c r="AT95" s="94">
        <v>0.8</v>
      </c>
      <c r="AU95" s="94">
        <v>1</v>
      </c>
      <c r="AV95" s="94" t="s">
        <v>72</v>
      </c>
      <c r="AW95" s="102" t="s">
        <v>72</v>
      </c>
      <c r="AX95" s="102" t="s">
        <v>72</v>
      </c>
      <c r="AY95" s="94">
        <v>0.9</v>
      </c>
    </row>
    <row r="96" ht="21" customHeight="1" spans="1:51">
      <c r="A96" s="29" t="s">
        <v>156</v>
      </c>
      <c r="B96" s="107">
        <f t="shared" si="20"/>
        <v>1116</v>
      </c>
      <c r="C96" s="60">
        <f t="shared" si="21"/>
        <v>1116</v>
      </c>
      <c r="D96" s="60">
        <f t="shared" si="22"/>
        <v>0</v>
      </c>
      <c r="E96" s="62">
        <f t="shared" si="23"/>
        <v>0</v>
      </c>
      <c r="F96" s="29">
        <f>680+323</f>
        <v>1003</v>
      </c>
      <c r="G96" s="60"/>
      <c r="H96" s="30">
        <v>0.02</v>
      </c>
      <c r="I96" s="30">
        <v>0.57</v>
      </c>
      <c r="J96" s="30">
        <f t="shared" si="25"/>
        <v>1.694</v>
      </c>
      <c r="K96" s="30">
        <v>0.57</v>
      </c>
      <c r="L96" s="30">
        <f>27.7*4.16/90.4</f>
        <v>1.27469026548673</v>
      </c>
      <c r="M96" s="30">
        <v>0.57</v>
      </c>
      <c r="N96" s="30">
        <v>0.57</v>
      </c>
      <c r="O96" s="30">
        <v>71.88</v>
      </c>
      <c r="P96" s="30">
        <f t="shared" si="24"/>
        <v>21.7171189979123</v>
      </c>
      <c r="Q96" s="30">
        <v>0</v>
      </c>
      <c r="R96" s="30"/>
      <c r="S96" s="30"/>
      <c r="T96" s="30"/>
      <c r="U96" s="71"/>
      <c r="V96" s="32"/>
      <c r="W96" s="60">
        <v>36</v>
      </c>
      <c r="X96" s="71">
        <v>2</v>
      </c>
      <c r="Y96" s="71"/>
      <c r="Z96" s="71">
        <v>1</v>
      </c>
      <c r="AA96" s="71"/>
      <c r="AB96" s="30">
        <v>47</v>
      </c>
      <c r="AC96" s="71">
        <v>1</v>
      </c>
      <c r="AD96" s="71"/>
      <c r="AE96" s="32">
        <v>5.8647</v>
      </c>
      <c r="AF96" s="32">
        <v>0</v>
      </c>
      <c r="AG96" s="60"/>
      <c r="AH96" s="71"/>
      <c r="AI96" s="71"/>
      <c r="AJ96" s="71"/>
      <c r="AK96" s="71"/>
      <c r="AL96" s="71"/>
      <c r="AM96" s="71"/>
      <c r="AN96" s="71"/>
      <c r="AO96" s="72"/>
      <c r="AP96" s="117">
        <v>30</v>
      </c>
      <c r="AQ96" s="94">
        <v>1</v>
      </c>
      <c r="AR96" s="94">
        <v>1</v>
      </c>
      <c r="AS96" s="95" t="s">
        <v>73</v>
      </c>
      <c r="AT96" s="94">
        <v>0.8</v>
      </c>
      <c r="AU96" s="94">
        <v>1</v>
      </c>
      <c r="AV96" s="94" t="s">
        <v>72</v>
      </c>
      <c r="AW96" s="102" t="s">
        <v>72</v>
      </c>
      <c r="AX96" s="102" t="s">
        <v>72</v>
      </c>
      <c r="AY96" s="94">
        <v>0.9</v>
      </c>
    </row>
    <row r="97" ht="21" customHeight="1" spans="1:51">
      <c r="A97" s="29" t="s">
        <v>157</v>
      </c>
      <c r="B97" s="107">
        <f t="shared" si="20"/>
        <v>2713.24</v>
      </c>
      <c r="C97" s="60">
        <f t="shared" si="21"/>
        <v>2256</v>
      </c>
      <c r="D97" s="60">
        <f t="shared" si="22"/>
        <v>0</v>
      </c>
      <c r="E97" s="62">
        <f t="shared" si="23"/>
        <v>457.24</v>
      </c>
      <c r="F97" s="29">
        <v>1223</v>
      </c>
      <c r="G97" s="60">
        <v>200.24</v>
      </c>
      <c r="H97" s="30">
        <v>0.68</v>
      </c>
      <c r="I97" s="30">
        <v>0.57</v>
      </c>
      <c r="J97" s="30">
        <f t="shared" si="25"/>
        <v>1.694</v>
      </c>
      <c r="K97" s="30">
        <v>1.23</v>
      </c>
      <c r="L97" s="30">
        <f>27.7*5.21/90.4</f>
        <v>1.59642699115044</v>
      </c>
      <c r="M97" s="30">
        <v>0.57</v>
      </c>
      <c r="N97" s="30">
        <v>0.57</v>
      </c>
      <c r="O97" s="30">
        <v>71.88</v>
      </c>
      <c r="P97" s="30">
        <f t="shared" si="24"/>
        <v>46.8632567849687</v>
      </c>
      <c r="Q97" s="30">
        <v>252</v>
      </c>
      <c r="R97" s="30">
        <v>1.19</v>
      </c>
      <c r="S97" s="30">
        <v>0.25</v>
      </c>
      <c r="T97" s="30"/>
      <c r="U97" s="71"/>
      <c r="V97" s="32"/>
      <c r="W97" s="60">
        <v>90</v>
      </c>
      <c r="X97" s="71">
        <v>5</v>
      </c>
      <c r="Y97" s="71"/>
      <c r="Z97" s="71"/>
      <c r="AA97" s="71"/>
      <c r="AB97" s="30">
        <v>47</v>
      </c>
      <c r="AC97" s="71">
        <v>1</v>
      </c>
      <c r="AD97" s="71"/>
      <c r="AE97" s="32">
        <v>3.1974</v>
      </c>
      <c r="AF97" s="32">
        <v>600</v>
      </c>
      <c r="AG97" s="60">
        <v>257</v>
      </c>
      <c r="AH97" s="71">
        <v>17</v>
      </c>
      <c r="AI97" s="71"/>
      <c r="AJ97" s="71"/>
      <c r="AK97" s="71"/>
      <c r="AL97" s="71"/>
      <c r="AM97" s="71"/>
      <c r="AN97" s="71"/>
      <c r="AO97" s="72"/>
      <c r="AP97" s="117">
        <v>44</v>
      </c>
      <c r="AQ97" s="94">
        <v>1</v>
      </c>
      <c r="AR97" s="94">
        <v>1</v>
      </c>
      <c r="AS97" s="95" t="s">
        <v>73</v>
      </c>
      <c r="AT97" s="94">
        <v>0.8</v>
      </c>
      <c r="AU97" s="94">
        <v>1</v>
      </c>
      <c r="AV97" s="94" t="s">
        <v>72</v>
      </c>
      <c r="AW97" s="102" t="s">
        <v>72</v>
      </c>
      <c r="AX97" s="102" t="s">
        <v>72</v>
      </c>
      <c r="AY97" s="94">
        <v>0.9</v>
      </c>
    </row>
    <row r="98" ht="21" customHeight="1" spans="1:51">
      <c r="A98" s="29" t="s">
        <v>158</v>
      </c>
      <c r="B98" s="107">
        <f t="shared" si="20"/>
        <v>3913.43</v>
      </c>
      <c r="C98" s="60">
        <f t="shared" si="21"/>
        <v>3342</v>
      </c>
      <c r="D98" s="60">
        <f t="shared" si="22"/>
        <v>0</v>
      </c>
      <c r="E98" s="62">
        <f t="shared" si="23"/>
        <v>571.43</v>
      </c>
      <c r="F98" s="29">
        <v>967</v>
      </c>
      <c r="G98" s="60">
        <v>314.43</v>
      </c>
      <c r="H98" s="30">
        <v>0.51</v>
      </c>
      <c r="I98" s="30"/>
      <c r="J98" s="30"/>
      <c r="K98" s="30">
        <v>1.06</v>
      </c>
      <c r="L98" s="30">
        <f>27.7*5.21/90.4</f>
        <v>1.59642699115044</v>
      </c>
      <c r="M98" s="30"/>
      <c r="N98" s="30"/>
      <c r="O98" s="30"/>
      <c r="P98" s="30">
        <f t="shared" si="24"/>
        <v>40.3862212943633</v>
      </c>
      <c r="Q98" s="30">
        <v>1648</v>
      </c>
      <c r="R98" s="30">
        <v>6.15</v>
      </c>
      <c r="S98" s="30">
        <v>1.96</v>
      </c>
      <c r="T98" s="30"/>
      <c r="U98" s="71"/>
      <c r="V98" s="32"/>
      <c r="W98" s="60">
        <v>30</v>
      </c>
      <c r="X98" s="71">
        <v>1</v>
      </c>
      <c r="Y98" s="71"/>
      <c r="Z98" s="71"/>
      <c r="AA98" s="71"/>
      <c r="AB98" s="30">
        <v>47</v>
      </c>
      <c r="AC98" s="71">
        <v>1</v>
      </c>
      <c r="AD98" s="71"/>
      <c r="AE98" s="32">
        <v>2.2748</v>
      </c>
      <c r="AF98" s="32">
        <v>600</v>
      </c>
      <c r="AG98" s="60">
        <v>257</v>
      </c>
      <c r="AH98" s="71">
        <v>17</v>
      </c>
      <c r="AI98" s="71"/>
      <c r="AJ98" s="71"/>
      <c r="AK98" s="71"/>
      <c r="AL98" s="71"/>
      <c r="AM98" s="71"/>
      <c r="AN98" s="71"/>
      <c r="AO98" s="72"/>
      <c r="AP98" s="117">
        <v>50</v>
      </c>
      <c r="AQ98" s="94">
        <v>1</v>
      </c>
      <c r="AR98" s="94">
        <v>1</v>
      </c>
      <c r="AS98" s="95" t="s">
        <v>73</v>
      </c>
      <c r="AT98" s="94">
        <v>0.8</v>
      </c>
      <c r="AU98" s="94">
        <v>1</v>
      </c>
      <c r="AV98" s="94" t="s">
        <v>72</v>
      </c>
      <c r="AW98" s="102" t="s">
        <v>72</v>
      </c>
      <c r="AX98" s="102" t="s">
        <v>72</v>
      </c>
      <c r="AY98" s="94">
        <v>0.9</v>
      </c>
    </row>
    <row r="99" s="1" customFormat="1" ht="21" customHeight="1" spans="1:51">
      <c r="A99" s="17" t="s">
        <v>159</v>
      </c>
      <c r="B99" s="18">
        <f t="shared" si="20"/>
        <v>35530.85</v>
      </c>
      <c r="C99" s="19">
        <f t="shared" si="21"/>
        <v>33277</v>
      </c>
      <c r="D99" s="20">
        <f t="shared" si="22"/>
        <v>0</v>
      </c>
      <c r="E99" s="21">
        <f t="shared" si="23"/>
        <v>2253.85</v>
      </c>
      <c r="F99" s="33">
        <v>9747</v>
      </c>
      <c r="G99" s="33">
        <v>1480.85</v>
      </c>
      <c r="H99" s="22">
        <v>3.59</v>
      </c>
      <c r="I99" s="22">
        <v>2.92</v>
      </c>
      <c r="J99" s="22">
        <v>9.88</v>
      </c>
      <c r="K99" s="22">
        <v>9.5</v>
      </c>
      <c r="L99" s="22">
        <v>33.3</v>
      </c>
      <c r="M99" s="22">
        <v>2.92</v>
      </c>
      <c r="N99" s="22">
        <v>3.34</v>
      </c>
      <c r="O99" s="22">
        <v>395.4</v>
      </c>
      <c r="P99" s="22">
        <v>395</v>
      </c>
      <c r="Q99" s="22">
        <v>13021</v>
      </c>
      <c r="R99" s="19">
        <v>43</v>
      </c>
      <c r="S99" s="22">
        <v>8.01</v>
      </c>
      <c r="T99" s="22"/>
      <c r="U99" s="58"/>
      <c r="V99" s="22"/>
      <c r="W99" s="22">
        <v>602</v>
      </c>
      <c r="X99" s="19">
        <v>28</v>
      </c>
      <c r="Y99" s="19"/>
      <c r="Z99" s="22">
        <v>38.4</v>
      </c>
      <c r="AA99" s="19"/>
      <c r="AB99" s="19">
        <v>490</v>
      </c>
      <c r="AC99" s="19">
        <v>10</v>
      </c>
      <c r="AD99" s="19"/>
      <c r="AE99" s="22">
        <v>40.05</v>
      </c>
      <c r="AF99" s="22">
        <v>1800</v>
      </c>
      <c r="AG99" s="22">
        <v>773</v>
      </c>
      <c r="AH99" s="19">
        <v>53</v>
      </c>
      <c r="AI99" s="19">
        <v>0</v>
      </c>
      <c r="AJ99" s="19">
        <v>7000</v>
      </c>
      <c r="AK99" s="19">
        <v>2</v>
      </c>
      <c r="AL99" s="19"/>
      <c r="AM99" s="19"/>
      <c r="AN99" s="19"/>
      <c r="AO99" s="75"/>
      <c r="AP99" s="75">
        <v>617</v>
      </c>
      <c r="AQ99" s="92">
        <v>1</v>
      </c>
      <c r="AR99" s="92">
        <v>1</v>
      </c>
      <c r="AS99" s="93" t="s">
        <v>73</v>
      </c>
      <c r="AT99" s="92">
        <v>0.8</v>
      </c>
      <c r="AU99" s="92">
        <v>1</v>
      </c>
      <c r="AV99" s="92" t="s">
        <v>72</v>
      </c>
      <c r="AW99" s="101" t="s">
        <v>72</v>
      </c>
      <c r="AX99" s="101" t="s">
        <v>72</v>
      </c>
      <c r="AY99" s="92">
        <v>0.9</v>
      </c>
    </row>
    <row r="100" s="6" customFormat="1" ht="21" customHeight="1" spans="1:51">
      <c r="A100" s="107" t="s">
        <v>76</v>
      </c>
      <c r="B100" s="107">
        <f t="shared" ref="B100:B110" si="26">C100+D100+E100</f>
        <v>70</v>
      </c>
      <c r="C100" s="60">
        <f t="shared" si="21"/>
        <v>70</v>
      </c>
      <c r="D100" s="60"/>
      <c r="E100" s="62">
        <f t="shared" ref="E100:E110" si="27">G100+AG100+AN100</f>
        <v>0</v>
      </c>
      <c r="F100" s="62"/>
      <c r="G100" s="62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111"/>
      <c r="S100" s="60"/>
      <c r="T100" s="60"/>
      <c r="U100" s="60"/>
      <c r="V100" s="60"/>
      <c r="W100" s="60">
        <v>0</v>
      </c>
      <c r="X100" s="26"/>
      <c r="Y100" s="26"/>
      <c r="Z100" s="32"/>
      <c r="AA100" s="24"/>
      <c r="AB100" s="60">
        <v>20</v>
      </c>
      <c r="AC100" s="60"/>
      <c r="AD100" s="60"/>
      <c r="AE100" s="60"/>
      <c r="AF100" s="62"/>
      <c r="AG100" s="62"/>
      <c r="AH100" s="60"/>
      <c r="AI100" s="60"/>
      <c r="AJ100" s="60"/>
      <c r="AK100" s="60"/>
      <c r="AL100" s="60"/>
      <c r="AM100" s="60"/>
      <c r="AN100" s="60"/>
      <c r="AO100" s="63"/>
      <c r="AP100" s="107">
        <v>50</v>
      </c>
      <c r="AQ100" s="94">
        <v>1</v>
      </c>
      <c r="AR100" s="94">
        <v>1</v>
      </c>
      <c r="AS100" s="118" t="s">
        <v>73</v>
      </c>
      <c r="AT100" s="119">
        <v>0.8</v>
      </c>
      <c r="AU100" s="119">
        <v>1</v>
      </c>
      <c r="AV100" s="119" t="s">
        <v>72</v>
      </c>
      <c r="AW100" s="119" t="s">
        <v>72</v>
      </c>
      <c r="AX100" s="119" t="s">
        <v>72</v>
      </c>
      <c r="AY100" s="119">
        <v>0.9</v>
      </c>
    </row>
    <row r="101" s="6" customFormat="1" ht="21" customHeight="1" spans="1:51">
      <c r="A101" s="62" t="s">
        <v>160</v>
      </c>
      <c r="B101" s="107">
        <f t="shared" si="26"/>
        <v>2944</v>
      </c>
      <c r="C101" s="60">
        <f t="shared" si="21"/>
        <v>2944</v>
      </c>
      <c r="D101" s="60"/>
      <c r="E101" s="62">
        <f t="shared" si="27"/>
        <v>0</v>
      </c>
      <c r="F101" s="107">
        <v>500</v>
      </c>
      <c r="G101" s="62"/>
      <c r="H101" s="62">
        <v>0.07</v>
      </c>
      <c r="I101" s="62"/>
      <c r="J101" s="62">
        <v>1.42</v>
      </c>
      <c r="K101" s="62">
        <v>0.94</v>
      </c>
      <c r="L101" s="62"/>
      <c r="M101" s="62"/>
      <c r="N101" s="62">
        <v>0.48</v>
      </c>
      <c r="O101" s="62">
        <v>34.14</v>
      </c>
      <c r="P101" s="62">
        <v>28.5</v>
      </c>
      <c r="Q101" s="60">
        <f>777+780+273+249+256</f>
        <v>2335</v>
      </c>
      <c r="R101" s="60">
        <v>7.71100529913217</v>
      </c>
      <c r="S101" s="60">
        <v>1.43639889409416</v>
      </c>
      <c r="T101" s="60"/>
      <c r="U101" s="60"/>
      <c r="V101" s="60"/>
      <c r="W101" s="60">
        <v>0</v>
      </c>
      <c r="X101" s="26"/>
      <c r="Y101" s="26"/>
      <c r="Z101" s="32"/>
      <c r="AA101" s="29"/>
      <c r="AB101" s="60">
        <v>47</v>
      </c>
      <c r="AC101" s="63">
        <v>1</v>
      </c>
      <c r="AD101" s="60"/>
      <c r="AE101" s="60">
        <v>3.15</v>
      </c>
      <c r="AF101" s="60"/>
      <c r="AG101" s="60"/>
      <c r="AH101" s="60"/>
      <c r="AI101" s="60"/>
      <c r="AJ101" s="60"/>
      <c r="AK101" s="60"/>
      <c r="AL101" s="60"/>
      <c r="AM101" s="60"/>
      <c r="AN101" s="60"/>
      <c r="AO101" s="63"/>
      <c r="AP101" s="107">
        <v>62</v>
      </c>
      <c r="AQ101" s="94">
        <v>1</v>
      </c>
      <c r="AR101" s="94">
        <v>1</v>
      </c>
      <c r="AS101" s="118" t="s">
        <v>73</v>
      </c>
      <c r="AT101" s="119">
        <v>0.8</v>
      </c>
      <c r="AU101" s="119">
        <v>1</v>
      </c>
      <c r="AV101" s="119" t="s">
        <v>72</v>
      </c>
      <c r="AW101" s="119" t="s">
        <v>72</v>
      </c>
      <c r="AX101" s="119" t="s">
        <v>72</v>
      </c>
      <c r="AY101" s="119">
        <v>0.9</v>
      </c>
    </row>
    <row r="102" s="6" customFormat="1" ht="21" customHeight="1" spans="1:51">
      <c r="A102" s="62" t="s">
        <v>161</v>
      </c>
      <c r="B102" s="107">
        <f t="shared" si="26"/>
        <v>3867.8</v>
      </c>
      <c r="C102" s="60">
        <f t="shared" si="21"/>
        <v>3563</v>
      </c>
      <c r="D102" s="60"/>
      <c r="E102" s="62">
        <f t="shared" si="27"/>
        <v>304.8</v>
      </c>
      <c r="F102" s="107">
        <v>1328</v>
      </c>
      <c r="G102" s="62">
        <v>304.8</v>
      </c>
      <c r="H102" s="62">
        <v>0.55</v>
      </c>
      <c r="I102" s="62">
        <v>0.5</v>
      </c>
      <c r="J102" s="62">
        <v>1.42</v>
      </c>
      <c r="K102" s="62">
        <v>1.53</v>
      </c>
      <c r="L102" s="62"/>
      <c r="M102" s="62">
        <v>0.5</v>
      </c>
      <c r="N102" s="62">
        <v>0.48</v>
      </c>
      <c r="O102" s="62">
        <v>59.4</v>
      </c>
      <c r="P102" s="62">
        <v>60.1</v>
      </c>
      <c r="Q102" s="60">
        <f>1215+1170-285</f>
        <v>2100</v>
      </c>
      <c r="R102" s="60">
        <v>6.93495123262422</v>
      </c>
      <c r="S102" s="60">
        <v>1.29183626449581</v>
      </c>
      <c r="T102" s="60"/>
      <c r="U102" s="62"/>
      <c r="V102" s="62"/>
      <c r="W102" s="62">
        <v>20</v>
      </c>
      <c r="X102" s="26"/>
      <c r="Y102" s="26"/>
      <c r="Z102" s="32">
        <v>14.8</v>
      </c>
      <c r="AA102" s="29"/>
      <c r="AB102" s="60">
        <v>47</v>
      </c>
      <c r="AC102" s="63">
        <v>1</v>
      </c>
      <c r="AD102" s="62"/>
      <c r="AE102" s="62">
        <v>4.57</v>
      </c>
      <c r="AF102" s="62"/>
      <c r="AG102" s="62"/>
      <c r="AH102" s="62"/>
      <c r="AI102" s="62"/>
      <c r="AJ102" s="62"/>
      <c r="AK102" s="62"/>
      <c r="AL102" s="62"/>
      <c r="AM102" s="62"/>
      <c r="AN102" s="62"/>
      <c r="AO102" s="63"/>
      <c r="AP102" s="107">
        <v>68</v>
      </c>
      <c r="AQ102" s="94">
        <v>1</v>
      </c>
      <c r="AR102" s="94">
        <v>1</v>
      </c>
      <c r="AS102" s="118" t="s">
        <v>73</v>
      </c>
      <c r="AT102" s="119">
        <v>0.8</v>
      </c>
      <c r="AU102" s="119">
        <v>1</v>
      </c>
      <c r="AV102" s="119" t="s">
        <v>72</v>
      </c>
      <c r="AW102" s="119" t="s">
        <v>72</v>
      </c>
      <c r="AX102" s="119" t="s">
        <v>72</v>
      </c>
      <c r="AY102" s="119">
        <v>0.9</v>
      </c>
    </row>
    <row r="103" s="6" customFormat="1" ht="21" customHeight="1" spans="1:51">
      <c r="A103" s="62" t="s">
        <v>162</v>
      </c>
      <c r="B103" s="107">
        <f t="shared" si="26"/>
        <v>2006.66</v>
      </c>
      <c r="C103" s="60">
        <f t="shared" si="21"/>
        <v>1786</v>
      </c>
      <c r="D103" s="60"/>
      <c r="E103" s="62">
        <f t="shared" si="27"/>
        <v>220.66</v>
      </c>
      <c r="F103" s="107">
        <v>1185</v>
      </c>
      <c r="G103" s="62">
        <v>220.66</v>
      </c>
      <c r="H103" s="62">
        <v>0.67</v>
      </c>
      <c r="I103" s="62">
        <v>0.5</v>
      </c>
      <c r="J103" s="62">
        <v>1.42</v>
      </c>
      <c r="K103" s="62">
        <v>1.14</v>
      </c>
      <c r="L103" s="62"/>
      <c r="M103" s="62">
        <v>0.5</v>
      </c>
      <c r="N103" s="62">
        <v>0.48</v>
      </c>
      <c r="O103" s="62">
        <v>69.51</v>
      </c>
      <c r="P103" s="62">
        <v>72.2</v>
      </c>
      <c r="Q103" s="60">
        <f>430</f>
        <v>430</v>
      </c>
      <c r="R103" s="60">
        <v>1.42001382382305</v>
      </c>
      <c r="S103" s="60">
        <v>0.264518854158667</v>
      </c>
      <c r="T103" s="60"/>
      <c r="U103" s="62"/>
      <c r="V103" s="62"/>
      <c r="W103" s="62">
        <v>60</v>
      </c>
      <c r="X103" s="26">
        <v>2</v>
      </c>
      <c r="Y103" s="26"/>
      <c r="Z103" s="32">
        <v>2.6</v>
      </c>
      <c r="AA103" s="29"/>
      <c r="AB103" s="60">
        <v>47</v>
      </c>
      <c r="AC103" s="63">
        <v>1</v>
      </c>
      <c r="AD103" s="62"/>
      <c r="AE103" s="62">
        <v>7.03</v>
      </c>
      <c r="AF103" s="62"/>
      <c r="AG103" s="62"/>
      <c r="AH103" s="62"/>
      <c r="AI103" s="62"/>
      <c r="AJ103" s="62"/>
      <c r="AK103" s="62"/>
      <c r="AL103" s="62"/>
      <c r="AM103" s="62"/>
      <c r="AN103" s="62"/>
      <c r="AO103" s="63"/>
      <c r="AP103" s="107">
        <v>64</v>
      </c>
      <c r="AQ103" s="94">
        <v>1</v>
      </c>
      <c r="AR103" s="94">
        <v>1</v>
      </c>
      <c r="AS103" s="118" t="s">
        <v>73</v>
      </c>
      <c r="AT103" s="119">
        <v>0.8</v>
      </c>
      <c r="AU103" s="119">
        <v>1</v>
      </c>
      <c r="AV103" s="119" t="s">
        <v>72</v>
      </c>
      <c r="AW103" s="119" t="s">
        <v>72</v>
      </c>
      <c r="AX103" s="119" t="s">
        <v>72</v>
      </c>
      <c r="AY103" s="119">
        <v>0.9</v>
      </c>
    </row>
    <row r="104" s="6" customFormat="1" ht="21" customHeight="1" spans="1:51">
      <c r="A104" s="62" t="s">
        <v>163</v>
      </c>
      <c r="B104" s="107">
        <f t="shared" si="26"/>
        <v>2784.43</v>
      </c>
      <c r="C104" s="60">
        <f t="shared" si="21"/>
        <v>2293</v>
      </c>
      <c r="D104" s="60"/>
      <c r="E104" s="62">
        <f t="shared" si="27"/>
        <v>491.43</v>
      </c>
      <c r="F104" s="107">
        <v>706</v>
      </c>
      <c r="G104" s="62">
        <v>234.43</v>
      </c>
      <c r="H104" s="62">
        <v>0.68</v>
      </c>
      <c r="I104" s="62">
        <v>0.52</v>
      </c>
      <c r="J104" s="62"/>
      <c r="K104" s="62">
        <v>0.53</v>
      </c>
      <c r="L104" s="62">
        <v>2.4</v>
      </c>
      <c r="M104" s="62">
        <v>0.52</v>
      </c>
      <c r="N104" s="62"/>
      <c r="O104" s="62">
        <v>26.53</v>
      </c>
      <c r="P104" s="62">
        <v>33.2</v>
      </c>
      <c r="Q104" s="60">
        <f>459+402</f>
        <v>861</v>
      </c>
      <c r="R104" s="60">
        <v>2.84333000537593</v>
      </c>
      <c r="S104" s="60">
        <v>0.529652868443284</v>
      </c>
      <c r="T104" s="60"/>
      <c r="U104" s="63"/>
      <c r="V104" s="63"/>
      <c r="W104" s="62">
        <v>30</v>
      </c>
      <c r="X104" s="26">
        <v>1</v>
      </c>
      <c r="Y104" s="26"/>
      <c r="Z104" s="32"/>
      <c r="AA104" s="29"/>
      <c r="AB104" s="60">
        <v>47</v>
      </c>
      <c r="AC104" s="63">
        <v>1</v>
      </c>
      <c r="AD104" s="63"/>
      <c r="AE104" s="63">
        <v>7.35</v>
      </c>
      <c r="AF104" s="62">
        <v>600</v>
      </c>
      <c r="AG104" s="62">
        <v>257</v>
      </c>
      <c r="AH104" s="63">
        <v>17</v>
      </c>
      <c r="AI104" s="63"/>
      <c r="AJ104" s="63"/>
      <c r="AK104" s="63"/>
      <c r="AL104" s="63"/>
      <c r="AM104" s="63"/>
      <c r="AN104" s="63"/>
      <c r="AO104" s="63"/>
      <c r="AP104" s="107">
        <v>49</v>
      </c>
      <c r="AQ104" s="94">
        <v>1</v>
      </c>
      <c r="AR104" s="94">
        <v>1</v>
      </c>
      <c r="AS104" s="118" t="s">
        <v>73</v>
      </c>
      <c r="AT104" s="119">
        <v>0.8</v>
      </c>
      <c r="AU104" s="119">
        <v>1</v>
      </c>
      <c r="AV104" s="119" t="s">
        <v>72</v>
      </c>
      <c r="AW104" s="119" t="s">
        <v>72</v>
      </c>
      <c r="AX104" s="119" t="s">
        <v>72</v>
      </c>
      <c r="AY104" s="119">
        <v>0.9</v>
      </c>
    </row>
    <row r="105" s="6" customFormat="1" ht="21" customHeight="1" spans="1:51">
      <c r="A105" s="62" t="s">
        <v>164</v>
      </c>
      <c r="B105" s="107">
        <f t="shared" si="26"/>
        <v>2249</v>
      </c>
      <c r="C105" s="60">
        <f t="shared" si="21"/>
        <v>2249</v>
      </c>
      <c r="D105" s="60"/>
      <c r="E105" s="62">
        <f t="shared" si="27"/>
        <v>0</v>
      </c>
      <c r="F105" s="107"/>
      <c r="G105" s="62"/>
      <c r="H105" s="62">
        <v>0.06</v>
      </c>
      <c r="I105" s="62"/>
      <c r="J105" s="62"/>
      <c r="K105" s="62">
        <v>0.48</v>
      </c>
      <c r="L105" s="62"/>
      <c r="M105" s="62"/>
      <c r="N105" s="62"/>
      <c r="O105" s="62"/>
      <c r="P105" s="62"/>
      <c r="Q105" s="60">
        <f>780+604+124+135+142+171+71</f>
        <v>2027</v>
      </c>
      <c r="R105" s="60">
        <v>6.69387911834728</v>
      </c>
      <c r="S105" s="60">
        <v>1.24692957530144</v>
      </c>
      <c r="T105" s="60"/>
      <c r="U105" s="62"/>
      <c r="V105" s="62"/>
      <c r="W105" s="63">
        <v>95</v>
      </c>
      <c r="X105" s="26">
        <v>5</v>
      </c>
      <c r="Y105" s="26"/>
      <c r="Z105" s="32"/>
      <c r="AA105" s="29"/>
      <c r="AB105" s="60">
        <v>47</v>
      </c>
      <c r="AC105" s="63">
        <v>1</v>
      </c>
      <c r="AD105" s="62"/>
      <c r="AE105" s="62">
        <v>4.63</v>
      </c>
      <c r="AF105" s="62"/>
      <c r="AG105" s="62"/>
      <c r="AH105" s="62"/>
      <c r="AI105" s="62"/>
      <c r="AJ105" s="62"/>
      <c r="AK105" s="62"/>
      <c r="AL105" s="62"/>
      <c r="AM105" s="62"/>
      <c r="AN105" s="62"/>
      <c r="AO105" s="63"/>
      <c r="AP105" s="107">
        <v>80</v>
      </c>
      <c r="AQ105" s="94">
        <v>1</v>
      </c>
      <c r="AR105" s="94">
        <v>1</v>
      </c>
      <c r="AS105" s="118" t="s">
        <v>73</v>
      </c>
      <c r="AT105" s="119">
        <v>0.8</v>
      </c>
      <c r="AU105" s="119">
        <v>1</v>
      </c>
      <c r="AV105" s="119" t="s">
        <v>72</v>
      </c>
      <c r="AW105" s="119" t="s">
        <v>72</v>
      </c>
      <c r="AX105" s="119" t="s">
        <v>72</v>
      </c>
      <c r="AY105" s="119">
        <v>0.9</v>
      </c>
    </row>
    <row r="106" s="6" customFormat="1" ht="21" customHeight="1" spans="1:51">
      <c r="A106" s="62" t="s">
        <v>165</v>
      </c>
      <c r="B106" s="107">
        <f t="shared" si="26"/>
        <v>5855</v>
      </c>
      <c r="C106" s="60">
        <f t="shared" si="21"/>
        <v>5855</v>
      </c>
      <c r="D106" s="60"/>
      <c r="E106" s="62">
        <f t="shared" si="27"/>
        <v>0</v>
      </c>
      <c r="F106" s="107">
        <v>1729</v>
      </c>
      <c r="G106" s="62"/>
      <c r="H106" s="62">
        <v>0.02</v>
      </c>
      <c r="I106" s="62"/>
      <c r="J106" s="62">
        <v>2.8</v>
      </c>
      <c r="K106" s="62">
        <v>2.04</v>
      </c>
      <c r="L106" s="62">
        <v>11.8</v>
      </c>
      <c r="M106" s="62"/>
      <c r="N106" s="62">
        <v>0.94</v>
      </c>
      <c r="O106" s="62">
        <v>66.86</v>
      </c>
      <c r="P106" s="62">
        <v>55.7</v>
      </c>
      <c r="Q106" s="60">
        <f>149+144+169</f>
        <v>462</v>
      </c>
      <c r="R106" s="60">
        <v>1.52568927117733</v>
      </c>
      <c r="S106" s="60">
        <v>0.284203978189079</v>
      </c>
      <c r="T106" s="60"/>
      <c r="U106" s="63"/>
      <c r="V106" s="63"/>
      <c r="W106" s="63">
        <v>70</v>
      </c>
      <c r="X106" s="26">
        <v>3</v>
      </c>
      <c r="Y106" s="26"/>
      <c r="Z106" s="32"/>
      <c r="AA106" s="29"/>
      <c r="AB106" s="60">
        <v>47</v>
      </c>
      <c r="AC106" s="63">
        <v>1</v>
      </c>
      <c r="AD106" s="113"/>
      <c r="AE106" s="114">
        <v>4.78</v>
      </c>
      <c r="AF106" s="114"/>
      <c r="AG106" s="114"/>
      <c r="AH106" s="116"/>
      <c r="AI106" s="63"/>
      <c r="AJ106" s="63">
        <v>3500</v>
      </c>
      <c r="AK106" s="63">
        <v>1</v>
      </c>
      <c r="AL106" s="63"/>
      <c r="AM106" s="63"/>
      <c r="AN106" s="63"/>
      <c r="AO106" s="63"/>
      <c r="AP106" s="107">
        <v>47</v>
      </c>
      <c r="AQ106" s="94">
        <v>1</v>
      </c>
      <c r="AR106" s="94">
        <v>1</v>
      </c>
      <c r="AS106" s="118" t="s">
        <v>73</v>
      </c>
      <c r="AT106" s="119">
        <v>0.8</v>
      </c>
      <c r="AU106" s="119">
        <v>1</v>
      </c>
      <c r="AV106" s="119" t="s">
        <v>72</v>
      </c>
      <c r="AW106" s="119" t="s">
        <v>72</v>
      </c>
      <c r="AX106" s="119" t="s">
        <v>72</v>
      </c>
      <c r="AY106" s="119">
        <v>0.9</v>
      </c>
    </row>
    <row r="107" s="6" customFormat="1" ht="21" customHeight="1" spans="1:51">
      <c r="A107" s="62" t="s">
        <v>166</v>
      </c>
      <c r="B107" s="107">
        <f t="shared" si="26"/>
        <v>3908.52</v>
      </c>
      <c r="C107" s="60">
        <f t="shared" si="21"/>
        <v>3475</v>
      </c>
      <c r="D107" s="60"/>
      <c r="E107" s="62">
        <f t="shared" si="27"/>
        <v>433.52</v>
      </c>
      <c r="F107" s="107">
        <v>1417</v>
      </c>
      <c r="G107" s="62">
        <v>261.52</v>
      </c>
      <c r="H107" s="62">
        <v>0.56</v>
      </c>
      <c r="I107" s="62">
        <v>0.5</v>
      </c>
      <c r="J107" s="62"/>
      <c r="K107" s="62">
        <v>0.98</v>
      </c>
      <c r="L107" s="62">
        <v>9.15</v>
      </c>
      <c r="M107" s="62">
        <v>0.5</v>
      </c>
      <c r="N107" s="62"/>
      <c r="O107" s="62">
        <v>25.28</v>
      </c>
      <c r="P107" s="62">
        <v>31.6</v>
      </c>
      <c r="Q107" s="60">
        <f>717+720</f>
        <v>1437</v>
      </c>
      <c r="R107" s="60">
        <v>4.74548805775286</v>
      </c>
      <c r="S107" s="60">
        <v>0.883985100990707</v>
      </c>
      <c r="T107" s="60"/>
      <c r="U107" s="62"/>
      <c r="V107" s="60"/>
      <c r="W107" s="60">
        <v>95</v>
      </c>
      <c r="X107" s="26">
        <v>5</v>
      </c>
      <c r="Y107" s="26"/>
      <c r="Z107" s="32"/>
      <c r="AA107" s="29"/>
      <c r="AB107" s="60">
        <v>47</v>
      </c>
      <c r="AC107" s="63">
        <v>1</v>
      </c>
      <c r="AD107" s="62"/>
      <c r="AE107" s="60">
        <v>4.44</v>
      </c>
      <c r="AF107" s="60">
        <v>400</v>
      </c>
      <c r="AG107" s="60">
        <v>172</v>
      </c>
      <c r="AH107" s="62">
        <v>12</v>
      </c>
      <c r="AI107" s="62"/>
      <c r="AJ107" s="62"/>
      <c r="AK107" s="62"/>
      <c r="AL107" s="62"/>
      <c r="AM107" s="62"/>
      <c r="AN107" s="62"/>
      <c r="AO107" s="63"/>
      <c r="AP107" s="107">
        <v>79</v>
      </c>
      <c r="AQ107" s="94">
        <v>1</v>
      </c>
      <c r="AR107" s="94">
        <v>1</v>
      </c>
      <c r="AS107" s="118" t="s">
        <v>73</v>
      </c>
      <c r="AT107" s="119">
        <v>0.8</v>
      </c>
      <c r="AU107" s="119">
        <v>1</v>
      </c>
      <c r="AV107" s="119" t="s">
        <v>72</v>
      </c>
      <c r="AW107" s="119" t="s">
        <v>72</v>
      </c>
      <c r="AX107" s="119" t="s">
        <v>72</v>
      </c>
      <c r="AY107" s="119">
        <v>0.9</v>
      </c>
    </row>
    <row r="108" s="6" customFormat="1" ht="21" customHeight="1" spans="1:51">
      <c r="A108" s="62" t="s">
        <v>167</v>
      </c>
      <c r="B108" s="107">
        <f t="shared" si="26"/>
        <v>3122.64</v>
      </c>
      <c r="C108" s="60">
        <f t="shared" si="21"/>
        <v>2693</v>
      </c>
      <c r="D108" s="60"/>
      <c r="E108" s="62">
        <f t="shared" si="27"/>
        <v>429.64</v>
      </c>
      <c r="F108" s="107">
        <v>777</v>
      </c>
      <c r="G108" s="62">
        <v>257.64</v>
      </c>
      <c r="H108" s="62">
        <v>0.43</v>
      </c>
      <c r="I108" s="62">
        <v>0.4</v>
      </c>
      <c r="J108" s="62"/>
      <c r="K108" s="62">
        <v>0.4</v>
      </c>
      <c r="L108" s="62">
        <v>2.72</v>
      </c>
      <c r="M108" s="62">
        <v>0.4</v>
      </c>
      <c r="N108" s="62"/>
      <c r="O108" s="62">
        <v>20.18</v>
      </c>
      <c r="P108" s="62">
        <v>25.2</v>
      </c>
      <c r="Q108" s="60">
        <f>795+582</f>
        <v>1377</v>
      </c>
      <c r="R108" s="60">
        <v>4.5473465939636</v>
      </c>
      <c r="S108" s="60">
        <v>0.847075493433684</v>
      </c>
      <c r="T108" s="60"/>
      <c r="U108" s="62"/>
      <c r="V108" s="60"/>
      <c r="W108" s="60">
        <v>45</v>
      </c>
      <c r="X108" s="26">
        <v>1</v>
      </c>
      <c r="Y108" s="26"/>
      <c r="Z108" s="32">
        <v>5</v>
      </c>
      <c r="AA108" s="29"/>
      <c r="AB108" s="60">
        <v>47</v>
      </c>
      <c r="AC108" s="63">
        <v>1</v>
      </c>
      <c r="AD108" s="62"/>
      <c r="AE108" s="60">
        <v>1.48</v>
      </c>
      <c r="AF108" s="60">
        <v>400</v>
      </c>
      <c r="AG108" s="60">
        <v>172</v>
      </c>
      <c r="AH108" s="62">
        <v>12</v>
      </c>
      <c r="AI108" s="62"/>
      <c r="AJ108" s="62"/>
      <c r="AK108" s="62"/>
      <c r="AL108" s="62"/>
      <c r="AM108" s="62"/>
      <c r="AN108" s="62"/>
      <c r="AO108" s="63"/>
      <c r="AP108" s="107">
        <v>47</v>
      </c>
      <c r="AQ108" s="94">
        <v>1</v>
      </c>
      <c r="AR108" s="94">
        <v>1</v>
      </c>
      <c r="AS108" s="118" t="s">
        <v>73</v>
      </c>
      <c r="AT108" s="119">
        <v>0.8</v>
      </c>
      <c r="AU108" s="119">
        <v>1</v>
      </c>
      <c r="AV108" s="119" t="s">
        <v>72</v>
      </c>
      <c r="AW108" s="119" t="s">
        <v>72</v>
      </c>
      <c r="AX108" s="119" t="s">
        <v>72</v>
      </c>
      <c r="AY108" s="119">
        <v>0.9</v>
      </c>
    </row>
    <row r="109" s="6" customFormat="1" ht="21" customHeight="1" spans="1:51">
      <c r="A109" s="62" t="s">
        <v>168</v>
      </c>
      <c r="B109" s="107">
        <f t="shared" si="26"/>
        <v>5374.8</v>
      </c>
      <c r="C109" s="60">
        <f t="shared" si="21"/>
        <v>5173</v>
      </c>
      <c r="D109" s="60"/>
      <c r="E109" s="62">
        <f t="shared" si="27"/>
        <v>201.8</v>
      </c>
      <c r="F109" s="107">
        <v>1357</v>
      </c>
      <c r="G109" s="62">
        <v>201.8</v>
      </c>
      <c r="H109" s="62">
        <v>0.52</v>
      </c>
      <c r="I109" s="62">
        <v>0.5</v>
      </c>
      <c r="J109" s="62">
        <v>1.42</v>
      </c>
      <c r="K109" s="62">
        <v>0.98</v>
      </c>
      <c r="L109" s="62">
        <v>3.26</v>
      </c>
      <c r="M109" s="62">
        <v>0.5</v>
      </c>
      <c r="N109" s="62">
        <v>0.48</v>
      </c>
      <c r="O109" s="62">
        <v>59.36</v>
      </c>
      <c r="P109" s="62">
        <v>60</v>
      </c>
      <c r="Q109" s="60">
        <f>127</f>
        <v>127</v>
      </c>
      <c r="R109" s="60">
        <v>0.419399431687274</v>
      </c>
      <c r="S109" s="60">
        <v>0.0781253359956992</v>
      </c>
      <c r="T109" s="60"/>
      <c r="U109" s="60"/>
      <c r="V109" s="60"/>
      <c r="W109" s="60">
        <v>112</v>
      </c>
      <c r="X109" s="26">
        <v>7</v>
      </c>
      <c r="Y109" s="26"/>
      <c r="Z109" s="32">
        <v>11</v>
      </c>
      <c r="AA109" s="29"/>
      <c r="AB109" s="60">
        <v>47</v>
      </c>
      <c r="AC109" s="63">
        <v>1</v>
      </c>
      <c r="AD109" s="60"/>
      <c r="AE109" s="60">
        <v>0.78</v>
      </c>
      <c r="AF109" s="60"/>
      <c r="AG109" s="60"/>
      <c r="AH109" s="60"/>
      <c r="AI109" s="60"/>
      <c r="AJ109" s="60">
        <v>3500</v>
      </c>
      <c r="AK109" s="60">
        <v>1</v>
      </c>
      <c r="AL109" s="60"/>
      <c r="AM109" s="60"/>
      <c r="AN109" s="60"/>
      <c r="AO109" s="63"/>
      <c r="AP109" s="107">
        <v>30</v>
      </c>
      <c r="AQ109" s="94">
        <v>1</v>
      </c>
      <c r="AR109" s="94">
        <v>1</v>
      </c>
      <c r="AS109" s="118" t="s">
        <v>73</v>
      </c>
      <c r="AT109" s="119">
        <v>0.8</v>
      </c>
      <c r="AU109" s="119">
        <v>1</v>
      </c>
      <c r="AV109" s="119" t="s">
        <v>72</v>
      </c>
      <c r="AW109" s="119" t="s">
        <v>72</v>
      </c>
      <c r="AX109" s="119" t="s">
        <v>72</v>
      </c>
      <c r="AY109" s="119">
        <v>0.9</v>
      </c>
    </row>
    <row r="110" s="6" customFormat="1" ht="21" customHeight="1" spans="1:51">
      <c r="A110" s="62" t="s">
        <v>169</v>
      </c>
      <c r="B110" s="107">
        <f t="shared" si="26"/>
        <v>3348</v>
      </c>
      <c r="C110" s="60">
        <f t="shared" si="21"/>
        <v>3176</v>
      </c>
      <c r="D110" s="60"/>
      <c r="E110" s="62">
        <f t="shared" si="27"/>
        <v>172</v>
      </c>
      <c r="F110" s="107">
        <v>748</v>
      </c>
      <c r="G110" s="62"/>
      <c r="H110" s="62">
        <v>0.03</v>
      </c>
      <c r="I110" s="62"/>
      <c r="J110" s="62">
        <v>1.42</v>
      </c>
      <c r="K110" s="62">
        <v>0.48</v>
      </c>
      <c r="L110" s="62">
        <v>3.97</v>
      </c>
      <c r="M110" s="62"/>
      <c r="N110" s="62">
        <v>0.48</v>
      </c>
      <c r="O110" s="62">
        <v>34.14</v>
      </c>
      <c r="P110" s="62">
        <v>28.5</v>
      </c>
      <c r="Q110" s="60">
        <f>750+510+259+346</f>
        <v>1865</v>
      </c>
      <c r="R110" s="60">
        <v>6.15889716611627</v>
      </c>
      <c r="S110" s="60">
        <v>1.14727363489747</v>
      </c>
      <c r="T110" s="60"/>
      <c r="U110" s="63"/>
      <c r="V110" s="63"/>
      <c r="W110" s="63">
        <v>75</v>
      </c>
      <c r="X110" s="26">
        <v>4</v>
      </c>
      <c r="Y110" s="26"/>
      <c r="Z110" s="32">
        <v>5</v>
      </c>
      <c r="AA110" s="29"/>
      <c r="AB110" s="60">
        <v>47</v>
      </c>
      <c r="AC110" s="63">
        <v>1</v>
      </c>
      <c r="AD110" s="63"/>
      <c r="AE110" s="112">
        <v>1.84</v>
      </c>
      <c r="AF110" s="112">
        <v>400</v>
      </c>
      <c r="AG110" s="112">
        <v>172</v>
      </c>
      <c r="AH110" s="63">
        <v>12</v>
      </c>
      <c r="AI110" s="63"/>
      <c r="AJ110" s="63"/>
      <c r="AK110" s="63"/>
      <c r="AL110" s="63"/>
      <c r="AM110" s="63"/>
      <c r="AN110" s="63"/>
      <c r="AO110" s="63"/>
      <c r="AP110" s="107">
        <v>41</v>
      </c>
      <c r="AQ110" s="94">
        <v>1</v>
      </c>
      <c r="AR110" s="94">
        <v>1</v>
      </c>
      <c r="AS110" s="118" t="s">
        <v>73</v>
      </c>
      <c r="AT110" s="119">
        <v>0.8</v>
      </c>
      <c r="AU110" s="119">
        <v>1</v>
      </c>
      <c r="AV110" s="119" t="s">
        <v>72</v>
      </c>
      <c r="AW110" s="119" t="s">
        <v>72</v>
      </c>
      <c r="AX110" s="119" t="s">
        <v>72</v>
      </c>
      <c r="AY110" s="119">
        <v>0.9</v>
      </c>
    </row>
    <row r="111" s="1" customFormat="1" ht="21" customHeight="1" spans="1:51">
      <c r="A111" s="17" t="s">
        <v>170</v>
      </c>
      <c r="B111" s="18">
        <f>SUM(C111:E111)</f>
        <v>1450.05</v>
      </c>
      <c r="C111" s="19">
        <f t="shared" si="21"/>
        <v>1134</v>
      </c>
      <c r="D111" s="20">
        <f>AM111</f>
        <v>0</v>
      </c>
      <c r="E111" s="21">
        <f>G111+AG111</f>
        <v>316.05</v>
      </c>
      <c r="F111" s="33">
        <v>923</v>
      </c>
      <c r="G111" s="33">
        <v>316.05</v>
      </c>
      <c r="H111" s="38">
        <v>0.8</v>
      </c>
      <c r="I111" s="38">
        <v>0.5</v>
      </c>
      <c r="J111" s="38"/>
      <c r="K111" s="38">
        <v>0.8</v>
      </c>
      <c r="L111" s="38">
        <v>0.8</v>
      </c>
      <c r="M111" s="34">
        <v>0.5</v>
      </c>
      <c r="N111" s="34"/>
      <c r="O111" s="34">
        <v>40.4</v>
      </c>
      <c r="P111" s="34">
        <v>50</v>
      </c>
      <c r="Q111" s="34"/>
      <c r="R111" s="75"/>
      <c r="S111" s="38"/>
      <c r="T111" s="38"/>
      <c r="U111" s="75"/>
      <c r="V111" s="38"/>
      <c r="W111" s="38">
        <v>107</v>
      </c>
      <c r="X111" s="75">
        <v>21</v>
      </c>
      <c r="Y111" s="75">
        <v>1</v>
      </c>
      <c r="Z111" s="38">
        <v>0.5</v>
      </c>
      <c r="AA111" s="75"/>
      <c r="AB111" s="75">
        <v>64</v>
      </c>
      <c r="AC111" s="75">
        <v>1</v>
      </c>
      <c r="AD111" s="75"/>
      <c r="AE111" s="115">
        <v>1.0249</v>
      </c>
      <c r="AF111" s="115"/>
      <c r="AG111" s="115"/>
      <c r="AH111" s="75"/>
      <c r="AI111" s="75">
        <v>0</v>
      </c>
      <c r="AJ111" s="75"/>
      <c r="AK111" s="75"/>
      <c r="AL111" s="75"/>
      <c r="AM111" s="75"/>
      <c r="AN111" s="75"/>
      <c r="AO111" s="75"/>
      <c r="AP111" s="75">
        <v>40</v>
      </c>
      <c r="AQ111" s="92">
        <v>1</v>
      </c>
      <c r="AR111" s="92">
        <v>1</v>
      </c>
      <c r="AS111" s="93" t="s">
        <v>73</v>
      </c>
      <c r="AT111" s="92">
        <v>0.8</v>
      </c>
      <c r="AU111" s="92">
        <v>1</v>
      </c>
      <c r="AV111" s="92" t="s">
        <v>72</v>
      </c>
      <c r="AW111" s="101" t="s">
        <v>72</v>
      </c>
      <c r="AX111" s="101" t="s">
        <v>72</v>
      </c>
      <c r="AY111" s="92">
        <v>0.9</v>
      </c>
    </row>
    <row r="112" ht="38.45" customHeight="1"/>
    <row r="113" ht="38.45" customHeight="1"/>
    <row r="114" ht="38.45" customHeight="1"/>
    <row r="115" ht="38.45" customHeight="1"/>
    <row r="116" ht="38.45" customHeight="1"/>
    <row r="117" ht="38.45" customHeight="1"/>
    <row r="118" ht="38.45" customHeight="1"/>
    <row r="119" ht="38.45" customHeight="1"/>
    <row r="120" ht="38.45" customHeight="1"/>
    <row r="121" ht="38.45" customHeight="1"/>
    <row r="122" ht="38.45" customHeight="1"/>
    <row r="123" ht="38.45" customHeight="1"/>
    <row r="124" ht="38.45" customHeight="1"/>
    <row r="125" ht="38.45" customHeight="1"/>
    <row r="126" s="7" customFormat="1" ht="38.45" customHeight="1"/>
    <row r="127" ht="38.45" customHeight="1"/>
    <row r="128" ht="38.45" customHeight="1"/>
    <row r="129" ht="38.45" customHeight="1"/>
    <row r="130" ht="38.45" customHeight="1"/>
    <row r="131" ht="38.45" customHeight="1"/>
    <row r="132" ht="38.45" customHeight="1"/>
    <row r="133" ht="38.45" customHeight="1"/>
    <row r="134" ht="38.45" customHeight="1"/>
    <row r="135" ht="38.45" customHeight="1"/>
    <row r="136" ht="38.45" customHeight="1"/>
    <row r="137" ht="38.45" customHeight="1"/>
    <row r="138" ht="69" customHeight="1"/>
    <row r="139"/>
    <row r="140"/>
    <row r="148"/>
    <row r="149"/>
    <row r="150"/>
  </sheetData>
  <mergeCells count="71">
    <mergeCell ref="B1:D1"/>
    <mergeCell ref="A2:V2"/>
    <mergeCell ref="B3:E3"/>
    <mergeCell ref="F3:P3"/>
    <mergeCell ref="Q3:S3"/>
    <mergeCell ref="T3:V3"/>
    <mergeCell ref="W3:AA3"/>
    <mergeCell ref="AB3:AE3"/>
    <mergeCell ref="AF3:AI3"/>
    <mergeCell ref="AJ3:AK3"/>
    <mergeCell ref="AL3:AO3"/>
    <mergeCell ref="AQ3:AY3"/>
    <mergeCell ref="H4:L4"/>
    <mergeCell ref="M4:O4"/>
    <mergeCell ref="X4:AA4"/>
    <mergeCell ref="AC4:AD4"/>
    <mergeCell ref="AH4:AI4"/>
    <mergeCell ref="AQ4:AS4"/>
    <mergeCell ref="AT4:AU4"/>
    <mergeCell ref="AW4:AX4"/>
    <mergeCell ref="A3:A7"/>
    <mergeCell ref="B4:B7"/>
    <mergeCell ref="C4:C7"/>
    <mergeCell ref="D4:D7"/>
    <mergeCell ref="E4:E7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T4:T6"/>
    <mergeCell ref="U5:U6"/>
    <mergeCell ref="V5:V6"/>
    <mergeCell ref="W4:W6"/>
    <mergeCell ref="X5:X6"/>
    <mergeCell ref="Y5:Y6"/>
    <mergeCell ref="Z5:Z6"/>
    <mergeCell ref="AA5:AA6"/>
    <mergeCell ref="AB4:AB6"/>
    <mergeCell ref="AC5:AC6"/>
    <mergeCell ref="AD5:AD6"/>
    <mergeCell ref="AE5:AE6"/>
    <mergeCell ref="AF4:AF6"/>
    <mergeCell ref="AG4:AG6"/>
    <mergeCell ref="AH5:AH6"/>
    <mergeCell ref="AI5:AI6"/>
    <mergeCell ref="AJ4:AJ6"/>
    <mergeCell ref="AK5:AK6"/>
    <mergeCell ref="AL4:AL6"/>
    <mergeCell ref="AM4:AM6"/>
    <mergeCell ref="AN4:AN6"/>
    <mergeCell ref="AO5:AO6"/>
    <mergeCell ref="AP4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</mergeCells>
  <printOptions horizontalCentered="1"/>
  <pageMargins left="0.590277777777778" right="0.590277777777778" top="1.02361111111111" bottom="0.590277777777778" header="0.66875" footer="0.0784722222222222"/>
  <pageSetup paperSize="8" scale="70" orientation="landscape" horizontalDpi="600"/>
  <headerFooter alignWithMargins="0">
    <oddHeader>&amp;C&amp;18&amp;B2018年中央水利发展资金绩效目标分解表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绩效目标总 (分解)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兰儿图文（小郑）</cp:lastModifiedBy>
  <dcterms:created xsi:type="dcterms:W3CDTF">2010-05-27T05:32:00Z</dcterms:created>
  <cp:lastPrinted>2018-07-13T02:50:00Z</cp:lastPrinted>
  <dcterms:modified xsi:type="dcterms:W3CDTF">2019-05-27T13:57:28Z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  <property fmtid="{D5CDD505-2E9C-101B-9397-08002B2CF9AE}" pid="3" name="KSORubyTemplateID" linkTarget="0">
    <vt:lpwstr>20</vt:lpwstr>
  </property>
</Properties>
</file>